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ziel\Desktop\BOUTIQUE DES PLACEMENTS\ETUDES DE LA BOUTIQUE\"/>
    </mc:Choice>
  </mc:AlternateContent>
  <xr:revisionPtr revIDLastSave="0" documentId="13_ncr:1_{7E18FEFC-7E6D-491D-B63C-DF7482EA2ACC}" xr6:coauthVersionLast="47" xr6:coauthVersionMax="47" xr10:uidLastSave="{00000000-0000-0000-0000-000000000000}"/>
  <bookViews>
    <workbookView xWindow="-98" yWindow="-98" windowWidth="20715" windowHeight="13276" xr2:uid="{0B0F1500-FA83-45C8-B778-A890F77C6EF9}"/>
  </bookViews>
  <sheets>
    <sheet name="Feuil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7" i="4" l="1"/>
  <c r="H106" i="4"/>
  <c r="F106" i="4"/>
  <c r="F107" i="4"/>
  <c r="H39" i="4"/>
  <c r="F39" i="4"/>
  <c r="D94" i="4"/>
  <c r="H2" i="4"/>
  <c r="H3" i="4"/>
  <c r="H4" i="4"/>
  <c r="H5" i="4"/>
  <c r="H6" i="4"/>
  <c r="H7" i="4"/>
  <c r="H8" i="4"/>
  <c r="H9" i="4"/>
  <c r="H10" i="4"/>
  <c r="H12" i="4"/>
  <c r="H13" i="4"/>
  <c r="H14" i="4"/>
  <c r="H15" i="4"/>
  <c r="H16" i="4"/>
  <c r="H17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40" i="4"/>
  <c r="H41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3" i="4"/>
  <c r="H74" i="4"/>
  <c r="H75" i="4"/>
  <c r="H76" i="4"/>
  <c r="H77" i="4"/>
  <c r="H78" i="4"/>
  <c r="H79" i="4"/>
  <c r="H80" i="4"/>
  <c r="H81" i="4"/>
  <c r="H82" i="4"/>
  <c r="H83" i="4"/>
  <c r="H84" i="4"/>
  <c r="H104" i="4" l="1"/>
  <c r="H101" i="4"/>
  <c r="H100" i="4"/>
  <c r="H98" i="4"/>
  <c r="H99" i="4"/>
  <c r="H102" i="4"/>
  <c r="H97" i="4"/>
  <c r="H103" i="4"/>
  <c r="H111" i="4"/>
  <c r="H109" i="4"/>
  <c r="F16" i="4"/>
  <c r="F70" i="4"/>
  <c r="F71" i="4"/>
  <c r="F72" i="4"/>
  <c r="F73" i="4"/>
  <c r="F74" i="4"/>
  <c r="F75" i="4"/>
  <c r="F76" i="4"/>
  <c r="F78" i="4"/>
  <c r="F79" i="4"/>
  <c r="F80" i="4"/>
  <c r="F81" i="4"/>
  <c r="F82" i="4"/>
  <c r="F83" i="4"/>
  <c r="F84" i="4"/>
  <c r="F66" i="4"/>
  <c r="F67" i="4"/>
  <c r="F68" i="4"/>
  <c r="F69" i="4"/>
  <c r="F65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40" i="4"/>
  <c r="F41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2" i="4"/>
  <c r="F3" i="4"/>
  <c r="F4" i="4"/>
  <c r="F5" i="4"/>
  <c r="F6" i="4"/>
  <c r="F7" i="4"/>
  <c r="F8" i="4"/>
  <c r="F9" i="4"/>
  <c r="F10" i="4"/>
  <c r="F12" i="4"/>
  <c r="F13" i="4"/>
  <c r="F14" i="4"/>
  <c r="F15" i="4"/>
  <c r="F17" i="4"/>
  <c r="F19" i="4"/>
  <c r="F20" i="4"/>
  <c r="F21" i="4"/>
  <c r="F22" i="4"/>
  <c r="F23" i="4"/>
  <c r="F24" i="4"/>
  <c r="F104" i="4" l="1"/>
  <c r="F103" i="4"/>
  <c r="F101" i="4"/>
  <c r="F99" i="4"/>
  <c r="F98" i="4"/>
  <c r="F102" i="4"/>
  <c r="F97" i="4"/>
  <c r="F100" i="4"/>
  <c r="F109" i="4"/>
  <c r="F111" i="4"/>
</calcChain>
</file>

<file path=xl/sharedStrings.xml><?xml version="1.0" encoding="utf-8"?>
<sst xmlns="http://schemas.openxmlformats.org/spreadsheetml/2006/main" count="366" uniqueCount="153">
  <si>
    <t>SCPI</t>
  </si>
  <si>
    <t>Société de gestion</t>
  </si>
  <si>
    <t xml:space="preserve">Catégorie </t>
  </si>
  <si>
    <t>Valeur de reconstitution 2021</t>
  </si>
  <si>
    <t>Valeur de reconstitution 2022</t>
  </si>
  <si>
    <t>Potentiel de plus ou moins value</t>
  </si>
  <si>
    <t>PFO</t>
  </si>
  <si>
    <t>ACCES VALEUR PIERRE</t>
  </si>
  <si>
    <t>BNP Paribas REIM France</t>
  </si>
  <si>
    <t>SCPI à prépondérance Bureaux</t>
  </si>
  <si>
    <t>ACCIMMO-PIERRE</t>
  </si>
  <si>
    <t>ACTIPIERRE EUROPE</t>
  </si>
  <si>
    <t>AEW Patrimoine</t>
  </si>
  <si>
    <t>SCPI à prépondérance Commerces</t>
  </si>
  <si>
    <t>ACTIVIMMO</t>
  </si>
  <si>
    <t>Alderan</t>
  </si>
  <si>
    <t>SCPI à prépondérance Logistique &amp; locaux d'activité</t>
  </si>
  <si>
    <t>AEDIFICIS</t>
  </si>
  <si>
    <t>Midi 2i</t>
  </si>
  <si>
    <t>AESTIAM CAP'HEBERGIMMO</t>
  </si>
  <si>
    <t>Aestiam</t>
  </si>
  <si>
    <t>SCPI à prépondérance Hôtels, tourisme &amp; loisirs</t>
  </si>
  <si>
    <t>AESTIAM PIERRE RENDEMENT</t>
  </si>
  <si>
    <t>AESTIAM PLACEMENT PIERRE</t>
  </si>
  <si>
    <t>AEW DIVERSIFICATION Allemagne</t>
  </si>
  <si>
    <t>SCPI Diversifiée</t>
  </si>
  <si>
    <t>ALLIANZ PIERRE</t>
  </si>
  <si>
    <t>Allianz Immovalor (Groupe Allianz)</t>
  </si>
  <si>
    <t>ALTIXIA CADENCE XII</t>
  </si>
  <si>
    <t>Altixia Reim</t>
  </si>
  <si>
    <t>ALTIXIA COMMERCES</t>
  </si>
  <si>
    <t>ATLANTIQUE MUR REGIONS</t>
  </si>
  <si>
    <t>Otoktone3i</t>
  </si>
  <si>
    <t>Fiducial Gérance</t>
  </si>
  <si>
    <t>ATOUT PIERRE DIVERSIFICATION</t>
  </si>
  <si>
    <t>ATREAM HOTELS</t>
  </si>
  <si>
    <t>Atream</t>
  </si>
  <si>
    <t>BUROBOUTIC</t>
  </si>
  <si>
    <t>CAP FONCIERES &amp; TERRITOIRES</t>
  </si>
  <si>
    <t>Foncières &amp; Territoires</t>
  </si>
  <si>
    <t>CARAC PERSPECTIVES IMMO</t>
  </si>
  <si>
    <t>COEUR DE REGIONS</t>
  </si>
  <si>
    <t>Sogenial Immobilier</t>
  </si>
  <si>
    <t>COEUR DE VILLE</t>
  </si>
  <si>
    <t>CŒUR D'EUROPE</t>
  </si>
  <si>
    <t>CORUM EURION</t>
  </si>
  <si>
    <t>Corum AM</t>
  </si>
  <si>
    <t>CORUM ORIGIN</t>
  </si>
  <si>
    <t>CORUM XL</t>
  </si>
  <si>
    <t>CREDIT MUTUEL PIERRE 1</t>
  </si>
  <si>
    <t>La Française REM</t>
  </si>
  <si>
    <t>CRISTAL LIFE</t>
  </si>
  <si>
    <t>Inter Gestion REIM</t>
  </si>
  <si>
    <t>CRISTAL RENTE</t>
  </si>
  <si>
    <t>EDISSIMMO</t>
  </si>
  <si>
    <t>Amundi Immobilier</t>
  </si>
  <si>
    <t>EFIMMO 1</t>
  </si>
  <si>
    <t>Sofidy</t>
  </si>
  <si>
    <t>ELIALYS</t>
  </si>
  <si>
    <t>Advenis REIM</t>
  </si>
  <si>
    <t>ELYSEES PIERRE</t>
  </si>
  <si>
    <t>HSBC REIM France</t>
  </si>
  <si>
    <t>EPARGNE FONCIERE</t>
  </si>
  <si>
    <t>EPARGNE PIERRE</t>
  </si>
  <si>
    <t>Atland Voisin</t>
  </si>
  <si>
    <t>EPSILON 360°</t>
  </si>
  <si>
    <t>Epsilon Capital</t>
  </si>
  <si>
    <t>EUROVALYS</t>
  </si>
  <si>
    <t>FAIR INVEST</t>
  </si>
  <si>
    <t>Norma Capital</t>
  </si>
  <si>
    <t>FONCIERE DES PRATICIENS</t>
  </si>
  <si>
    <t>Foncière Magellan</t>
  </si>
  <si>
    <t>SCPI à prépondérance Santé &amp; éducation</t>
  </si>
  <si>
    <t>FRUCTIREGIONS EUROPE</t>
  </si>
  <si>
    <t>GENEPIERRE</t>
  </si>
  <si>
    <t>GMA ESSENTIALIS</t>
  </si>
  <si>
    <t>Greenman Arth</t>
  </si>
  <si>
    <t>IMMORENTE</t>
  </si>
  <si>
    <t>IMMORENTE 2</t>
  </si>
  <si>
    <t>INTERPIERRE EUROPE CENTRALE</t>
  </si>
  <si>
    <t>Paref Gestion</t>
  </si>
  <si>
    <t>INTERPIERRE FRANCE</t>
  </si>
  <si>
    <t>IROKO ZEN</t>
  </si>
  <si>
    <t>Iroko</t>
  </si>
  <si>
    <t>KYANEOS PIERRE</t>
  </si>
  <si>
    <t>Kyaneos AM</t>
  </si>
  <si>
    <t>SCPI Résidentiel (non fiscale)</t>
  </si>
  <si>
    <t>LAFFITTE PIERRE</t>
  </si>
  <si>
    <t>LF AVENIR SANTE</t>
  </si>
  <si>
    <t>LF EUROPIMMO</t>
  </si>
  <si>
    <t>LF GRAND PARIS PATRIMOINE</t>
  </si>
  <si>
    <t>LF OPPORTUNITE IMMO</t>
  </si>
  <si>
    <t>LOGIPIERRE 3</t>
  </si>
  <si>
    <t>MY SHARE SCPI</t>
  </si>
  <si>
    <t>MyShareCompany</t>
  </si>
  <si>
    <t>NOTAPIERRE</t>
  </si>
  <si>
    <t>Unofi-Gestion d'actifs</t>
  </si>
  <si>
    <t>NOVAPIERRE 1</t>
  </si>
  <si>
    <t>NOVAPIERRE ALLEMAGNE</t>
  </si>
  <si>
    <t>NOVAPIERRE ALLEMAGNE 2</t>
  </si>
  <si>
    <t>NOVAPIERRE RESIDENTIEL (1)</t>
  </si>
  <si>
    <t>NOVAXIA NEO</t>
  </si>
  <si>
    <t>Novaxia Investissement</t>
  </si>
  <si>
    <t>OPTIMALE</t>
  </si>
  <si>
    <t>Consultim AM</t>
  </si>
  <si>
    <t>OPUS REAL</t>
  </si>
  <si>
    <t>PATRIMMO COMMERCE</t>
  </si>
  <si>
    <t>Primonial Reim France</t>
  </si>
  <si>
    <t>PF GRAND PARIS</t>
  </si>
  <si>
    <t>Perial Asset Management</t>
  </si>
  <si>
    <t>PF HOSPITALITE EUROPE</t>
  </si>
  <si>
    <t>PFO 2</t>
  </si>
  <si>
    <t>PIERRE CAPITALE</t>
  </si>
  <si>
    <t>Swiss Life Asset Managers France</t>
  </si>
  <si>
    <t>PIERRE EXPANSION SANTE</t>
  </si>
  <si>
    <t>PIERRE PLUS</t>
  </si>
  <si>
    <t>PIERREVENUS</t>
  </si>
  <si>
    <t>PIERVAL SANTE</t>
  </si>
  <si>
    <t>Euryale</t>
  </si>
  <si>
    <t>PRIMOFAMILY</t>
  </si>
  <si>
    <t>PRIMOPIERRE</t>
  </si>
  <si>
    <t>PRIMOVIE</t>
  </si>
  <si>
    <t>REMAKE LIVE</t>
  </si>
  <si>
    <t>Remake AM</t>
  </si>
  <si>
    <t>RIVOLI AVENIR PATRIMOINE</t>
  </si>
  <si>
    <t>SELECTINVEST 1</t>
  </si>
  <si>
    <t>SELECTIPIERRE 2</t>
  </si>
  <si>
    <t>SOFIDY EUROPE INVEST</t>
  </si>
  <si>
    <t>SOFIPIERRE</t>
  </si>
  <si>
    <t>URBAN COEUR COMMERCE</t>
  </si>
  <si>
    <t>Urban Premium</t>
  </si>
  <si>
    <t>VENDOME REGIONS</t>
  </si>
  <si>
    <t>Evolution de la valeur de reconstitution</t>
  </si>
  <si>
    <t xml:space="preserve">FICOMMERCE </t>
  </si>
  <si>
    <t>/</t>
  </si>
  <si>
    <t>281,94€ (si &lt;250 000€) / 263€ (si&gt;250 000€)</t>
  </si>
  <si>
    <t>Pas encore communiqué</t>
  </si>
  <si>
    <t xml:space="preserve">Moyenne </t>
  </si>
  <si>
    <t xml:space="preserve">SCPI à prépondérance Bureaux </t>
  </si>
  <si>
    <t>TOTAL</t>
  </si>
  <si>
    <t>MAX</t>
  </si>
  <si>
    <t>MIN</t>
  </si>
  <si>
    <t>Nombre de SCPI</t>
  </si>
  <si>
    <t>NOVAPIERRE ALLEMAGNE 1</t>
  </si>
  <si>
    <t>TOP 10 des meilleurs décôtes entre le prix de part et la valeur d'expertise</t>
  </si>
  <si>
    <t>Médiane</t>
  </si>
  <si>
    <t>SCPI au dessus de 0</t>
  </si>
  <si>
    <t>SCPI en dessous de 0</t>
  </si>
  <si>
    <t>TOP 10 des meilleures hausses de valeures de reconstitution entre 2021 et 2022</t>
  </si>
  <si>
    <t>FLOP 10 des pires diminutions de valeures de reconstitution entre 2021 et 2022</t>
  </si>
  <si>
    <t>FLOP 10 des pires décôtes entre le prix de part et la valeur d'expertise</t>
  </si>
  <si>
    <t>Catégorie</t>
  </si>
  <si>
    <t>Prix de part Janvier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</si>
</sst>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8" fontId="0" fillId="0" borderId="2" xfId="0" applyNumberFormat="1" applyBorder="1" applyAlignment="1">
      <alignment horizontal="center" vertical="center" wrapText="1"/>
    </xf>
    <xf numFmtId="6" fontId="0" fillId="0" borderId="2" xfId="0" applyNumberFormat="1" applyBorder="1" applyAlignment="1">
      <alignment horizontal="center" vertical="center" wrapText="1"/>
    </xf>
    <xf numFmtId="10" fontId="0" fillId="0" borderId="5" xfId="1" applyNumberFormat="1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0" xfId="0" applyNumberFormat="1"/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0" fontId="0" fillId="6" borderId="1" xfId="0" applyNumberFormat="1" applyFill="1" applyBorder="1" applyAlignment="1">
      <alignment horizontal="center"/>
    </xf>
    <xf numFmtId="10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0" fillId="3" borderId="1" xfId="1" applyNumberFormat="1" applyFont="1" applyFill="1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9" borderId="0" xfId="0" applyFill="1" applyAlignment="1">
      <alignment horizontal="center"/>
    </xf>
    <xf numFmtId="10" fontId="0" fillId="9" borderId="0" xfId="0" applyNumberFormat="1" applyFill="1" applyAlignment="1">
      <alignment horizontal="center"/>
    </xf>
    <xf numFmtId="10" fontId="0" fillId="9" borderId="2" xfId="0" applyNumberFormat="1" applyFill="1" applyBorder="1" applyAlignment="1">
      <alignment horizontal="center"/>
    </xf>
    <xf numFmtId="0" fontId="0" fillId="9" borderId="0" xfId="0" applyFill="1"/>
    <xf numFmtId="0" fontId="3" fillId="6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0" fontId="0" fillId="4" borderId="1" xfId="1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8" fontId="0" fillId="0" borderId="0" xfId="0" applyNumberFormat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13">
    <dxf>
      <numFmt numFmtId="14" formatCode="0.00%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D01F843-5860-4664-861E-D784E19FDA32}" name="Tableau5" displayName="Tableau5" ref="A1:H84" totalsRowShown="0" headerRowDxfId="12" dataDxfId="10" headerRowBorderDxfId="11" tableBorderDxfId="9" totalsRowBorderDxfId="8">
  <autoFilter ref="A1:H84" xr:uid="{6D01F843-5860-4664-861E-D784E19FDA32}"/>
  <sortState xmlns:xlrd2="http://schemas.microsoft.com/office/spreadsheetml/2017/richdata2" ref="A2:H84">
    <sortCondition ref="A1:A84"/>
  </sortState>
  <tableColumns count="8">
    <tableColumn id="1" xr3:uid="{1412AE83-FD88-450A-94F3-B195B1FB9F82}" name="SCPI" dataDxfId="7"/>
    <tableColumn id="2" xr3:uid="{EF1CA30C-1D31-416A-B07A-5F27AA6EA1E1}" name="Société de gestion" dataDxfId="6"/>
    <tableColumn id="3" xr3:uid="{16711ADA-D3A7-4827-9A73-D13A77DF05D4}" name="Catégorie " dataDxfId="5"/>
    <tableColumn id="4" xr3:uid="{12619E57-4192-4EF6-997C-49ED83AB17B7}" name="Valeur de reconstitution 2021" dataDxfId="4"/>
    <tableColumn id="5" xr3:uid="{E946AC7C-E469-4B97-8543-64A5B1994975}" name="Valeur de reconstitution 2022" dataDxfId="3"/>
    <tableColumn id="6" xr3:uid="{649FBCF0-E96E-42AF-B280-5BF2E5421E50}" name="Evolution de la valeur de reconstitution" dataDxfId="2"/>
    <tableColumn id="7" xr3:uid="{57712D41-3DE7-4F69-BDFD-051FA69BB420}" name="Prix de part Janvier 2023" dataDxfId="1"/>
    <tableColumn id="8" xr3:uid="{F78EACB0-1E13-456F-94C4-E7395ED1A8A9}" name="Potentiel de plus ou moins value" dataDxfId="0" dataCellStyle="Pourcentage">
      <calculatedColumnFormula>(Tableau5[[#This Row],[Valeur de reconstitution 2022]]-Tableau5[[#This Row],[Prix de part Janvier 2023]])/Tableau5[[#This Row],[Prix de part Janvier 2023]]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A7960-9D3F-4EFC-BC89-88344CB5D93C}">
  <dimension ref="A1:I136"/>
  <sheetViews>
    <sheetView tabSelected="1" zoomScale="79" workbookViewId="0">
      <selection activeCell="G1" sqref="G1"/>
    </sheetView>
  </sheetViews>
  <sheetFormatPr baseColWidth="10" defaultRowHeight="14.25" x14ac:dyDescent="0.45"/>
  <cols>
    <col min="1" max="1" width="16.73046875" customWidth="1"/>
    <col min="2" max="2" width="18.19921875" customWidth="1"/>
    <col min="3" max="3" width="20.06640625" customWidth="1"/>
    <col min="4" max="5" width="27.73046875" customWidth="1"/>
    <col min="6" max="6" width="36.33203125" customWidth="1"/>
    <col min="7" max="7" width="25" customWidth="1"/>
    <col min="8" max="8" width="30.33203125" customWidth="1"/>
  </cols>
  <sheetData>
    <row r="1" spans="1:8" x14ac:dyDescent="0.4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132</v>
      </c>
      <c r="G1" s="7" t="s">
        <v>152</v>
      </c>
      <c r="H1" s="8" t="s">
        <v>5</v>
      </c>
    </row>
    <row r="2" spans="1:8" ht="28.5" x14ac:dyDescent="0.45">
      <c r="A2" s="5" t="s">
        <v>7</v>
      </c>
      <c r="B2" s="1" t="s">
        <v>8</v>
      </c>
      <c r="C2" s="1" t="s">
        <v>9</v>
      </c>
      <c r="D2" s="3">
        <v>920.17</v>
      </c>
      <c r="E2" s="3">
        <v>900.69</v>
      </c>
      <c r="F2" s="13">
        <f>(Tableau5[[#This Row],[Valeur de reconstitution 2022]]-Tableau5[[#This Row],[Valeur de reconstitution 2021]])/Tableau5[[#This Row],[Valeur de reconstitution 2021]]</f>
        <v>-2.1170001195431176E-2</v>
      </c>
      <c r="G2" s="4">
        <v>840</v>
      </c>
      <c r="H2" s="12">
        <f>(Tableau5[[#This Row],[Valeur de reconstitution 2022]]-Tableau5[[#This Row],[Prix de part Janvier 2023]])/Tableau5[[#This Row],[Prix de part Janvier 2023]]</f>
        <v>7.2250000000000064E-2</v>
      </c>
    </row>
    <row r="3" spans="1:8" ht="28.5" x14ac:dyDescent="0.45">
      <c r="A3" s="5" t="s">
        <v>10</v>
      </c>
      <c r="B3" s="1" t="s">
        <v>8</v>
      </c>
      <c r="C3" s="1" t="s">
        <v>9</v>
      </c>
      <c r="D3" s="3">
        <v>211.13</v>
      </c>
      <c r="E3" s="3">
        <v>192.12</v>
      </c>
      <c r="F3" s="13">
        <f>(Tableau5[[#This Row],[Valeur de reconstitution 2022]]-Tableau5[[#This Row],[Valeur de reconstitution 2021]])/Tableau5[[#This Row],[Valeur de reconstitution 2021]]</f>
        <v>-9.0039312272059829E-2</v>
      </c>
      <c r="G3" s="4">
        <v>205</v>
      </c>
      <c r="H3" s="12">
        <f>(Tableau5[[#This Row],[Valeur de reconstitution 2022]]-Tableau5[[#This Row],[Prix de part Janvier 2023]])/Tableau5[[#This Row],[Prix de part Janvier 2023]]</f>
        <v>-6.2829268292682899E-2</v>
      </c>
    </row>
    <row r="4" spans="1:8" ht="28.5" x14ac:dyDescent="0.45">
      <c r="A4" s="5" t="s">
        <v>11</v>
      </c>
      <c r="B4" s="1" t="s">
        <v>12</v>
      </c>
      <c r="C4" s="1" t="s">
        <v>13</v>
      </c>
      <c r="D4" s="3">
        <v>212.14</v>
      </c>
      <c r="E4" s="3">
        <v>208.45</v>
      </c>
      <c r="F4" s="13">
        <f>(Tableau5[[#This Row],[Valeur de reconstitution 2022]]-Tableau5[[#This Row],[Valeur de reconstitution 2021]])/Tableau5[[#This Row],[Valeur de reconstitution 2021]]</f>
        <v>-1.7394173658904489E-2</v>
      </c>
      <c r="G4" s="4">
        <v>210</v>
      </c>
      <c r="H4" s="12">
        <f>(Tableau5[[#This Row],[Valeur de reconstitution 2022]]-Tableau5[[#This Row],[Prix de part Janvier 2023]])/Tableau5[[#This Row],[Prix de part Janvier 2023]]</f>
        <v>-7.380952380952435E-3</v>
      </c>
    </row>
    <row r="5" spans="1:8" ht="42.75" x14ac:dyDescent="0.45">
      <c r="A5" s="5" t="s">
        <v>14</v>
      </c>
      <c r="B5" s="1" t="s">
        <v>15</v>
      </c>
      <c r="C5" s="1" t="s">
        <v>16</v>
      </c>
      <c r="D5" s="3">
        <v>626.46</v>
      </c>
      <c r="E5" s="3">
        <v>612.24</v>
      </c>
      <c r="F5" s="13">
        <f>(Tableau5[[#This Row],[Valeur de reconstitution 2022]]-Tableau5[[#This Row],[Valeur de reconstitution 2021]])/Tableau5[[#This Row],[Valeur de reconstitution 2021]]</f>
        <v>-2.2698975193946983E-2</v>
      </c>
      <c r="G5" s="4">
        <v>610</v>
      </c>
      <c r="H5" s="12">
        <f>(Tableau5[[#This Row],[Valeur de reconstitution 2022]]-Tableau5[[#This Row],[Prix de part Janvier 2023]])/Tableau5[[#This Row],[Prix de part Janvier 2023]]</f>
        <v>3.6721311475409984E-3</v>
      </c>
    </row>
    <row r="6" spans="1:8" ht="28.5" x14ac:dyDescent="0.45">
      <c r="A6" s="5" t="s">
        <v>17</v>
      </c>
      <c r="B6" s="1" t="s">
        <v>18</v>
      </c>
      <c r="C6" s="1" t="s">
        <v>9</v>
      </c>
      <c r="D6" s="3">
        <v>1263.67</v>
      </c>
      <c r="E6" s="3">
        <v>1250.1400000000001</v>
      </c>
      <c r="F6" s="13">
        <f>(Tableau5[[#This Row],[Valeur de reconstitution 2022]]-Tableau5[[#This Row],[Valeur de reconstitution 2021]])/Tableau5[[#This Row],[Valeur de reconstitution 2021]]</f>
        <v>-1.0706909240545374E-2</v>
      </c>
      <c r="G6" s="4">
        <v>1200</v>
      </c>
      <c r="H6" s="12">
        <f>(Tableau5[[#This Row],[Valeur de reconstitution 2022]]-Tableau5[[#This Row],[Prix de part Janvier 2023]])/Tableau5[[#This Row],[Prix de part Janvier 2023]]</f>
        <v>4.1783333333333415E-2</v>
      </c>
    </row>
    <row r="7" spans="1:8" ht="42.75" x14ac:dyDescent="0.45">
      <c r="A7" s="5" t="s">
        <v>19</v>
      </c>
      <c r="B7" s="1" t="s">
        <v>20</v>
      </c>
      <c r="C7" s="1" t="s">
        <v>21</v>
      </c>
      <c r="D7" s="3">
        <v>260.44</v>
      </c>
      <c r="E7" s="3">
        <v>271.5</v>
      </c>
      <c r="F7" s="13">
        <f>(Tableau5[[#This Row],[Valeur de reconstitution 2022]]-Tableau5[[#This Row],[Valeur de reconstitution 2021]])/Tableau5[[#This Row],[Valeur de reconstitution 2021]]</f>
        <v>4.2466594993088629E-2</v>
      </c>
      <c r="G7" s="4">
        <v>250</v>
      </c>
      <c r="H7" s="12">
        <f>(Tableau5[[#This Row],[Valeur de reconstitution 2022]]-Tableau5[[#This Row],[Prix de part Janvier 2023]])/Tableau5[[#This Row],[Prix de part Janvier 2023]]</f>
        <v>8.5999999999999993E-2</v>
      </c>
    </row>
    <row r="8" spans="1:8" ht="28.5" x14ac:dyDescent="0.45">
      <c r="A8" s="5" t="s">
        <v>22</v>
      </c>
      <c r="B8" s="1" t="s">
        <v>20</v>
      </c>
      <c r="C8" s="1" t="s">
        <v>13</v>
      </c>
      <c r="D8" s="3">
        <v>975.89</v>
      </c>
      <c r="E8" s="3">
        <v>996.18</v>
      </c>
      <c r="F8" s="13">
        <f>(Tableau5[[#This Row],[Valeur de reconstitution 2022]]-Tableau5[[#This Row],[Valeur de reconstitution 2021]])/Tableau5[[#This Row],[Valeur de reconstitution 2021]]</f>
        <v>2.0791277705479064E-2</v>
      </c>
      <c r="G8" s="4">
        <v>922</v>
      </c>
      <c r="H8" s="12">
        <f>(Tableau5[[#This Row],[Valeur de reconstitution 2022]]-Tableau5[[#This Row],[Prix de part Janvier 2023]])/Tableau5[[#This Row],[Prix de part Janvier 2023]]</f>
        <v>8.0455531453362206E-2</v>
      </c>
    </row>
    <row r="9" spans="1:8" ht="28.5" x14ac:dyDescent="0.45">
      <c r="A9" s="5" t="s">
        <v>23</v>
      </c>
      <c r="B9" s="1" t="s">
        <v>20</v>
      </c>
      <c r="C9" s="1" t="s">
        <v>9</v>
      </c>
      <c r="D9" s="3">
        <v>365.4</v>
      </c>
      <c r="E9" s="3">
        <v>373.84</v>
      </c>
      <c r="F9" s="13">
        <f>(Tableau5[[#This Row],[Valeur de reconstitution 2022]]-Tableau5[[#This Row],[Valeur de reconstitution 2021]])/Tableau5[[#This Row],[Valeur de reconstitution 2021]]</f>
        <v>2.309797482211275E-2</v>
      </c>
      <c r="G9" s="4">
        <v>350</v>
      </c>
      <c r="H9" s="12">
        <f>(Tableau5[[#This Row],[Valeur de reconstitution 2022]]-Tableau5[[#This Row],[Prix de part Janvier 2023]])/Tableau5[[#This Row],[Prix de part Janvier 2023]]</f>
        <v>6.8114285714285641E-2</v>
      </c>
    </row>
    <row r="10" spans="1:8" ht="42.75" x14ac:dyDescent="0.45">
      <c r="A10" s="5" t="s">
        <v>24</v>
      </c>
      <c r="B10" s="1" t="s">
        <v>12</v>
      </c>
      <c r="C10" s="1" t="s">
        <v>25</v>
      </c>
      <c r="D10" s="3">
        <v>970.35</v>
      </c>
      <c r="E10" s="1">
        <v>1001.82</v>
      </c>
      <c r="F10" s="13">
        <f>(Tableau5[[#This Row],[Valeur de reconstitution 2022]]-Tableau5[[#This Row],[Valeur de reconstitution 2021]])/Tableau5[[#This Row],[Valeur de reconstitution 2021]]</f>
        <v>3.2431596846498711E-2</v>
      </c>
      <c r="G10" s="4">
        <v>1000</v>
      </c>
      <c r="H10" s="12">
        <f>(Tableau5[[#This Row],[Valeur de reconstitution 2022]]-Tableau5[[#This Row],[Prix de part Janvier 2023]])/Tableau5[[#This Row],[Prix de part Janvier 2023]]</f>
        <v>1.8200000000000501E-3</v>
      </c>
    </row>
    <row r="11" spans="1:8" ht="28.5" x14ac:dyDescent="0.45">
      <c r="A11" s="5" t="s">
        <v>26</v>
      </c>
      <c r="B11" s="1" t="s">
        <v>27</v>
      </c>
      <c r="C11" s="1" t="s">
        <v>9</v>
      </c>
      <c r="D11" s="3">
        <v>363.43</v>
      </c>
      <c r="E11" s="1" t="s">
        <v>136</v>
      </c>
      <c r="F11" s="13" t="s">
        <v>134</v>
      </c>
      <c r="G11" s="4">
        <v>340</v>
      </c>
      <c r="H11" s="12" t="s">
        <v>134</v>
      </c>
    </row>
    <row r="12" spans="1:8" ht="28.5" x14ac:dyDescent="0.45">
      <c r="A12" s="5" t="s">
        <v>28</v>
      </c>
      <c r="B12" s="1" t="s">
        <v>29</v>
      </c>
      <c r="C12" s="1" t="s">
        <v>25</v>
      </c>
      <c r="D12" s="3">
        <v>208.27</v>
      </c>
      <c r="E12" s="3">
        <v>208.62</v>
      </c>
      <c r="F12" s="13">
        <f>(Tableau5[[#This Row],[Valeur de reconstitution 2022]]-Tableau5[[#This Row],[Valeur de reconstitution 2021]])/Tableau5[[#This Row],[Valeur de reconstitution 2021]]</f>
        <v>1.6805108753060658E-3</v>
      </c>
      <c r="G12" s="4">
        <v>200</v>
      </c>
      <c r="H12" s="12">
        <f>(Tableau5[[#This Row],[Valeur de reconstitution 2022]]-Tableau5[[#This Row],[Prix de part Janvier 2023]])/Tableau5[[#This Row],[Prix de part Janvier 2023]]</f>
        <v>4.310000000000002E-2</v>
      </c>
    </row>
    <row r="13" spans="1:8" ht="28.5" x14ac:dyDescent="0.45">
      <c r="A13" s="5" t="s">
        <v>30</v>
      </c>
      <c r="B13" s="1" t="s">
        <v>29</v>
      </c>
      <c r="C13" s="1" t="s">
        <v>13</v>
      </c>
      <c r="D13" s="3">
        <v>214.39</v>
      </c>
      <c r="E13" s="3">
        <v>211.52</v>
      </c>
      <c r="F13" s="13">
        <f>(Tableau5[[#This Row],[Valeur de reconstitution 2022]]-Tableau5[[#This Row],[Valeur de reconstitution 2021]])/Tableau5[[#This Row],[Valeur de reconstitution 2021]]</f>
        <v>-1.3386818415037905E-2</v>
      </c>
      <c r="G13" s="4">
        <v>203</v>
      </c>
      <c r="H13" s="12">
        <f>(Tableau5[[#This Row],[Valeur de reconstitution 2022]]-Tableau5[[#This Row],[Prix de part Janvier 2023]])/Tableau5[[#This Row],[Prix de part Janvier 2023]]</f>
        <v>4.1970443349753743E-2</v>
      </c>
    </row>
    <row r="14" spans="1:8" ht="28.5" x14ac:dyDescent="0.45">
      <c r="A14" s="5" t="s">
        <v>31</v>
      </c>
      <c r="B14" s="1" t="s">
        <v>32</v>
      </c>
      <c r="C14" s="1" t="s">
        <v>9</v>
      </c>
      <c r="D14" s="3">
        <v>1087.9100000000001</v>
      </c>
      <c r="E14" s="3">
        <v>1094.69</v>
      </c>
      <c r="F14" s="13">
        <f>(Tableau5[[#This Row],[Valeur de reconstitution 2022]]-Tableau5[[#This Row],[Valeur de reconstitution 2021]])/Tableau5[[#This Row],[Valeur de reconstitution 2021]]</f>
        <v>6.2321331727808113E-3</v>
      </c>
      <c r="G14" s="4">
        <v>1004</v>
      </c>
      <c r="H14" s="12">
        <f>(Tableau5[[#This Row],[Valeur de reconstitution 2022]]-Tableau5[[#This Row],[Prix de part Janvier 2023]])/Tableau5[[#This Row],[Prix de part Janvier 2023]]</f>
        <v>9.0328685258964203E-2</v>
      </c>
    </row>
    <row r="15" spans="1:8" ht="28.5" x14ac:dyDescent="0.45">
      <c r="A15" s="5" t="s">
        <v>34</v>
      </c>
      <c r="B15" s="1" t="s">
        <v>12</v>
      </c>
      <c r="C15" s="1" t="s">
        <v>9</v>
      </c>
      <c r="D15" s="3">
        <v>948.23</v>
      </c>
      <c r="E15" s="3">
        <v>906.49</v>
      </c>
      <c r="F15" s="13">
        <f>(Tableau5[[#This Row],[Valeur de reconstitution 2022]]-Tableau5[[#This Row],[Valeur de reconstitution 2021]])/Tableau5[[#This Row],[Valeur de reconstitution 2021]]</f>
        <v>-4.4018856184680939E-2</v>
      </c>
      <c r="G15" s="4">
        <v>900</v>
      </c>
      <c r="H15" s="12">
        <f>(Tableau5[[#This Row],[Valeur de reconstitution 2022]]-Tableau5[[#This Row],[Prix de part Janvier 2023]])/Tableau5[[#This Row],[Prix de part Janvier 2023]]</f>
        <v>7.2111111111111213E-3</v>
      </c>
    </row>
    <row r="16" spans="1:8" ht="42.75" x14ac:dyDescent="0.45">
      <c r="A16" s="5" t="s">
        <v>35</v>
      </c>
      <c r="B16" s="1" t="s">
        <v>36</v>
      </c>
      <c r="C16" s="1" t="s">
        <v>21</v>
      </c>
      <c r="D16" s="3">
        <v>1052.8499999999999</v>
      </c>
      <c r="E16" s="3">
        <v>1084.7</v>
      </c>
      <c r="F16" s="13">
        <f>(Tableau5[[#This Row],[Valeur de reconstitution 2022]]-Tableau5[[#This Row],[Valeur de reconstitution 2021]])/Tableau5[[#This Row],[Valeur de reconstitution 2021]]</f>
        <v>3.0251222871254348E-2</v>
      </c>
      <c r="G16" s="4">
        <v>1000</v>
      </c>
      <c r="H16" s="12">
        <f>(Tableau5[[#This Row],[Valeur de reconstitution 2022]]-Tableau5[[#This Row],[Prix de part Janvier 2023]])/Tableau5[[#This Row],[Prix de part Janvier 2023]]</f>
        <v>8.4700000000000039E-2</v>
      </c>
    </row>
    <row r="17" spans="1:8" x14ac:dyDescent="0.45">
      <c r="A17" s="5" t="s">
        <v>37</v>
      </c>
      <c r="B17" s="1" t="s">
        <v>33</v>
      </c>
      <c r="C17" s="1" t="s">
        <v>25</v>
      </c>
      <c r="D17" s="3">
        <v>256.02</v>
      </c>
      <c r="E17" s="3">
        <v>252.77</v>
      </c>
      <c r="F17" s="13">
        <f>(Tableau5[[#This Row],[Valeur de reconstitution 2022]]-Tableau5[[#This Row],[Valeur de reconstitution 2021]])/Tableau5[[#This Row],[Valeur de reconstitution 2021]]</f>
        <v>-1.2694320756190812E-2</v>
      </c>
      <c r="G17" s="4">
        <v>267</v>
      </c>
      <c r="H17" s="12">
        <f>(Tableau5[[#This Row],[Valeur de reconstitution 2022]]-Tableau5[[#This Row],[Prix de part Janvier 2023]])/Tableau5[[#This Row],[Prix de part Janvier 2023]]</f>
        <v>-5.3295880149812694E-2</v>
      </c>
    </row>
    <row r="18" spans="1:8" ht="28.5" x14ac:dyDescent="0.45">
      <c r="A18" s="5" t="s">
        <v>38</v>
      </c>
      <c r="B18" s="1" t="s">
        <v>39</v>
      </c>
      <c r="C18" s="1" t="s">
        <v>25</v>
      </c>
      <c r="D18" s="3">
        <v>257.36</v>
      </c>
      <c r="E18" s="1" t="s">
        <v>136</v>
      </c>
      <c r="F18" s="13" t="s">
        <v>134</v>
      </c>
      <c r="G18" s="4">
        <v>258</v>
      </c>
      <c r="H18" s="12" t="s">
        <v>134</v>
      </c>
    </row>
    <row r="19" spans="1:8" ht="42.75" x14ac:dyDescent="0.45">
      <c r="A19" s="5" t="s">
        <v>40</v>
      </c>
      <c r="B19" s="1" t="s">
        <v>36</v>
      </c>
      <c r="C19" s="1" t="s">
        <v>9</v>
      </c>
      <c r="D19" s="3">
        <v>221.59</v>
      </c>
      <c r="E19" s="3">
        <v>221.9</v>
      </c>
      <c r="F19" s="13">
        <f>(Tableau5[[#This Row],[Valeur de reconstitution 2022]]-Tableau5[[#This Row],[Valeur de reconstitution 2021]])/Tableau5[[#This Row],[Valeur de reconstitution 2021]]</f>
        <v>1.398980098379901E-3</v>
      </c>
      <c r="G19" s="4">
        <v>205</v>
      </c>
      <c r="H19" s="12">
        <f>(Tableau5[[#This Row],[Valeur de reconstitution 2022]]-Tableau5[[#This Row],[Prix de part Janvier 2023]])/Tableau5[[#This Row],[Prix de part Janvier 2023]]</f>
        <v>8.2439024390243934E-2</v>
      </c>
    </row>
    <row r="20" spans="1:8" x14ac:dyDescent="0.45">
      <c r="A20" s="5" t="s">
        <v>41</v>
      </c>
      <c r="B20" s="1" t="s">
        <v>42</v>
      </c>
      <c r="C20" s="1" t="s">
        <v>25</v>
      </c>
      <c r="D20" s="3">
        <v>691.75</v>
      </c>
      <c r="E20" s="3">
        <v>697.34</v>
      </c>
      <c r="F20" s="13">
        <f>(Tableau5[[#This Row],[Valeur de reconstitution 2022]]-Tableau5[[#This Row],[Valeur de reconstitution 2021]])/Tableau5[[#This Row],[Valeur de reconstitution 2021]]</f>
        <v>8.0809541019154774E-3</v>
      </c>
      <c r="G20" s="4">
        <v>659</v>
      </c>
      <c r="H20" s="12">
        <f>(Tableau5[[#This Row],[Valeur de reconstitution 2022]]-Tableau5[[#This Row],[Prix de part Janvier 2023]])/Tableau5[[#This Row],[Prix de part Janvier 2023]]</f>
        <v>5.8179059180576677E-2</v>
      </c>
    </row>
    <row r="21" spans="1:8" ht="28.5" x14ac:dyDescent="0.45">
      <c r="A21" s="5" t="s">
        <v>43</v>
      </c>
      <c r="B21" s="1" t="s">
        <v>42</v>
      </c>
      <c r="C21" s="1" t="s">
        <v>13</v>
      </c>
      <c r="D21" s="3">
        <v>218.9</v>
      </c>
      <c r="E21" s="3">
        <v>224.37</v>
      </c>
      <c r="F21" s="13">
        <f>(Tableau5[[#This Row],[Valeur de reconstitution 2022]]-Tableau5[[#This Row],[Valeur de reconstitution 2021]])/Tableau5[[#This Row],[Valeur de reconstitution 2021]]</f>
        <v>2.4988579259936038E-2</v>
      </c>
      <c r="G21" s="4">
        <v>210</v>
      </c>
      <c r="H21" s="12">
        <f>(Tableau5[[#This Row],[Valeur de reconstitution 2022]]-Tableau5[[#This Row],[Prix de part Janvier 2023]])/Tableau5[[#This Row],[Prix de part Janvier 2023]]</f>
        <v>6.842857142857145E-2</v>
      </c>
    </row>
    <row r="22" spans="1:8" x14ac:dyDescent="0.45">
      <c r="A22" s="5" t="s">
        <v>44</v>
      </c>
      <c r="B22" s="1" t="s">
        <v>42</v>
      </c>
      <c r="C22" s="1" t="s">
        <v>25</v>
      </c>
      <c r="D22" s="3">
        <v>212.52</v>
      </c>
      <c r="E22" s="3">
        <v>213.41</v>
      </c>
      <c r="F22" s="13">
        <f>(Tableau5[[#This Row],[Valeur de reconstitution 2022]]-Tableau5[[#This Row],[Valeur de reconstitution 2021]])/Tableau5[[#This Row],[Valeur de reconstitution 2021]]</f>
        <v>4.1878411443628189E-3</v>
      </c>
      <c r="G22" s="4">
        <v>200</v>
      </c>
      <c r="H22" s="12">
        <f>(Tableau5[[#This Row],[Valeur de reconstitution 2022]]-Tableau5[[#This Row],[Prix de part Janvier 2023]])/Tableau5[[#This Row],[Prix de part Janvier 2023]]</f>
        <v>6.7049999999999985E-2</v>
      </c>
    </row>
    <row r="23" spans="1:8" ht="28.5" x14ac:dyDescent="0.45">
      <c r="A23" s="5" t="s">
        <v>45</v>
      </c>
      <c r="B23" s="1" t="s">
        <v>46</v>
      </c>
      <c r="C23" s="1" t="s">
        <v>9</v>
      </c>
      <c r="D23" s="3">
        <v>225.41</v>
      </c>
      <c r="E23" s="3">
        <v>222.55</v>
      </c>
      <c r="F23" s="13">
        <f>(Tableau5[[#This Row],[Valeur de reconstitution 2022]]-Tableau5[[#This Row],[Valeur de reconstitution 2021]])/Tableau5[[#This Row],[Valeur de reconstitution 2021]]</f>
        <v>-1.2687990772370282E-2</v>
      </c>
      <c r="G23" s="4">
        <v>215</v>
      </c>
      <c r="H23" s="12">
        <f>(Tableau5[[#This Row],[Valeur de reconstitution 2022]]-Tableau5[[#This Row],[Prix de part Janvier 2023]])/Tableau5[[#This Row],[Prix de part Janvier 2023]]</f>
        <v>3.5116279069767498E-2</v>
      </c>
    </row>
    <row r="24" spans="1:8" x14ac:dyDescent="0.45">
      <c r="A24" s="5" t="s">
        <v>47</v>
      </c>
      <c r="B24" s="1" t="s">
        <v>46</v>
      </c>
      <c r="C24" s="1" t="s">
        <v>25</v>
      </c>
      <c r="D24" s="3">
        <v>1177.43</v>
      </c>
      <c r="E24" s="3">
        <v>1171.9000000000001</v>
      </c>
      <c r="F24" s="13">
        <f>(Tableau5[[#This Row],[Valeur de reconstitution 2022]]-Tableau5[[#This Row],[Valeur de reconstitution 2021]])/Tableau5[[#This Row],[Valeur de reconstitution 2021]]</f>
        <v>-4.6966698657244779E-3</v>
      </c>
      <c r="G24" s="4">
        <v>1135</v>
      </c>
      <c r="H24" s="12">
        <f>(Tableau5[[#This Row],[Valeur de reconstitution 2022]]-Tableau5[[#This Row],[Prix de part Janvier 2023]])/Tableau5[[#This Row],[Prix de part Janvier 2023]]</f>
        <v>3.2511013215859114E-2</v>
      </c>
    </row>
    <row r="25" spans="1:8" ht="28.5" x14ac:dyDescent="0.45">
      <c r="A25" s="5" t="s">
        <v>48</v>
      </c>
      <c r="B25" s="1" t="s">
        <v>46</v>
      </c>
      <c r="C25" s="1" t="s">
        <v>9</v>
      </c>
      <c r="D25" s="3">
        <v>199.25</v>
      </c>
      <c r="E25" s="3">
        <v>189.93</v>
      </c>
      <c r="F25" s="13">
        <f>(Tableau5[[#This Row],[Valeur de reconstitution 2022]]-Tableau5[[#This Row],[Valeur de reconstitution 2021]])/Tableau5[[#This Row],[Valeur de reconstitution 2021]]</f>
        <v>-4.6775407779171857E-2</v>
      </c>
      <c r="G25" s="4">
        <v>195</v>
      </c>
      <c r="H25" s="12">
        <f>(Tableau5[[#This Row],[Valeur de reconstitution 2022]]-Tableau5[[#This Row],[Prix de part Janvier 2023]])/Tableau5[[#This Row],[Prix de part Janvier 2023]]</f>
        <v>-2.5999999999999964E-2</v>
      </c>
    </row>
    <row r="26" spans="1:8" ht="28.5" x14ac:dyDescent="0.45">
      <c r="A26" s="5" t="s">
        <v>49</v>
      </c>
      <c r="B26" s="1" t="s">
        <v>50</v>
      </c>
      <c r="C26" s="1" t="s">
        <v>9</v>
      </c>
      <c r="D26" s="3">
        <v>304.82</v>
      </c>
      <c r="E26" s="3">
        <v>303.39</v>
      </c>
      <c r="F26" s="13">
        <f>(Tableau5[[#This Row],[Valeur de reconstitution 2022]]-Tableau5[[#This Row],[Valeur de reconstitution 2021]])/Tableau5[[#This Row],[Valeur de reconstitution 2021]]</f>
        <v>-4.6912932222295351E-3</v>
      </c>
      <c r="G26" s="4">
        <v>285</v>
      </c>
      <c r="H26" s="12">
        <f>(Tableau5[[#This Row],[Valeur de reconstitution 2022]]-Tableau5[[#This Row],[Prix de part Janvier 2023]])/Tableau5[[#This Row],[Prix de part Janvier 2023]]</f>
        <v>6.452631578947364E-2</v>
      </c>
    </row>
    <row r="27" spans="1:8" x14ac:dyDescent="0.45">
      <c r="A27" s="5" t="s">
        <v>51</v>
      </c>
      <c r="B27" s="1" t="s">
        <v>52</v>
      </c>
      <c r="C27" s="1" t="s">
        <v>25</v>
      </c>
      <c r="D27" s="3">
        <v>212.04</v>
      </c>
      <c r="E27" s="3">
        <v>218.35</v>
      </c>
      <c r="F27" s="13">
        <f>(Tableau5[[#This Row],[Valeur de reconstitution 2022]]-Tableau5[[#This Row],[Valeur de reconstitution 2021]])/Tableau5[[#This Row],[Valeur de reconstitution 2021]]</f>
        <v>2.9758536125259395E-2</v>
      </c>
      <c r="G27" s="4">
        <v>200</v>
      </c>
      <c r="H27" s="12">
        <f>(Tableau5[[#This Row],[Valeur de reconstitution 2022]]-Tableau5[[#This Row],[Prix de part Janvier 2023]])/Tableau5[[#This Row],[Prix de part Janvier 2023]]</f>
        <v>9.174999999999997E-2</v>
      </c>
    </row>
    <row r="28" spans="1:8" ht="28.5" x14ac:dyDescent="0.45">
      <c r="A28" s="5" t="s">
        <v>53</v>
      </c>
      <c r="B28" s="1" t="s">
        <v>52</v>
      </c>
      <c r="C28" s="1" t="s">
        <v>13</v>
      </c>
      <c r="D28" s="3">
        <v>253.53</v>
      </c>
      <c r="E28" s="3">
        <v>268.33999999999997</v>
      </c>
      <c r="F28" s="13">
        <f>(Tableau5[[#This Row],[Valeur de reconstitution 2022]]-Tableau5[[#This Row],[Valeur de reconstitution 2021]])/Tableau5[[#This Row],[Valeur de reconstitution 2021]]</f>
        <v>5.8415177691002934E-2</v>
      </c>
      <c r="G28" s="4">
        <v>250</v>
      </c>
      <c r="H28" s="12">
        <f>(Tableau5[[#This Row],[Valeur de reconstitution 2022]]-Tableau5[[#This Row],[Prix de part Janvier 2023]])/Tableau5[[#This Row],[Prix de part Janvier 2023]]</f>
        <v>7.3359999999999898E-2</v>
      </c>
    </row>
    <row r="29" spans="1:8" ht="28.5" x14ac:dyDescent="0.45">
      <c r="A29" s="5" t="s">
        <v>54</v>
      </c>
      <c r="B29" s="1" t="s">
        <v>55</v>
      </c>
      <c r="C29" s="1" t="s">
        <v>9</v>
      </c>
      <c r="D29" s="3">
        <v>235.08</v>
      </c>
      <c r="E29" s="3">
        <v>222.83</v>
      </c>
      <c r="F29" s="13">
        <f>(Tableau5[[#This Row],[Valeur de reconstitution 2022]]-Tableau5[[#This Row],[Valeur de reconstitution 2021]])/Tableau5[[#This Row],[Valeur de reconstitution 2021]]</f>
        <v>-5.2109920027224775E-2</v>
      </c>
      <c r="G29" s="4">
        <v>237</v>
      </c>
      <c r="H29" s="12">
        <f>(Tableau5[[#This Row],[Valeur de reconstitution 2022]]-Tableau5[[#This Row],[Prix de part Janvier 2023]])/Tableau5[[#This Row],[Prix de part Janvier 2023]]</f>
        <v>-5.9789029535864929E-2</v>
      </c>
    </row>
    <row r="30" spans="1:8" ht="28.5" x14ac:dyDescent="0.45">
      <c r="A30" s="5" t="s">
        <v>56</v>
      </c>
      <c r="B30" s="1" t="s">
        <v>57</v>
      </c>
      <c r="C30" s="1" t="s">
        <v>9</v>
      </c>
      <c r="D30" s="3">
        <v>241.43</v>
      </c>
      <c r="E30" s="3">
        <v>235.04</v>
      </c>
      <c r="F30" s="13">
        <f>(Tableau5[[#This Row],[Valeur de reconstitution 2022]]-Tableau5[[#This Row],[Valeur de reconstitution 2021]])/Tableau5[[#This Row],[Valeur de reconstitution 2021]]</f>
        <v>-2.6467299010065091E-2</v>
      </c>
      <c r="G30" s="4">
        <v>237</v>
      </c>
      <c r="H30" s="12">
        <f>(Tableau5[[#This Row],[Valeur de reconstitution 2022]]-Tableau5[[#This Row],[Prix de part Janvier 2023]])/Tableau5[[#This Row],[Prix de part Janvier 2023]]</f>
        <v>-8.2700421940928599E-3</v>
      </c>
    </row>
    <row r="31" spans="1:8" ht="28.5" x14ac:dyDescent="0.45">
      <c r="A31" s="5" t="s">
        <v>58</v>
      </c>
      <c r="B31" s="1" t="s">
        <v>59</v>
      </c>
      <c r="C31" s="1" t="s">
        <v>9</v>
      </c>
      <c r="D31" s="3">
        <v>1082.1199999999999</v>
      </c>
      <c r="E31" s="3">
        <v>1042.94</v>
      </c>
      <c r="F31" s="13">
        <f>(Tableau5[[#This Row],[Valeur de reconstitution 2022]]-Tableau5[[#This Row],[Valeur de reconstitution 2021]])/Tableau5[[#This Row],[Valeur de reconstitution 2021]]</f>
        <v>-3.6206705356152592E-2</v>
      </c>
      <c r="G31" s="4">
        <v>1000</v>
      </c>
      <c r="H31" s="12">
        <f>(Tableau5[[#This Row],[Valeur de reconstitution 2022]]-Tableau5[[#This Row],[Prix de part Janvier 2023]])/Tableau5[[#This Row],[Prix de part Janvier 2023]]</f>
        <v>4.2940000000000055E-2</v>
      </c>
    </row>
    <row r="32" spans="1:8" ht="28.5" x14ac:dyDescent="0.45">
      <c r="A32" s="5" t="s">
        <v>60</v>
      </c>
      <c r="B32" s="1" t="s">
        <v>61</v>
      </c>
      <c r="C32" s="1" t="s">
        <v>9</v>
      </c>
      <c r="D32" s="3">
        <v>822.04</v>
      </c>
      <c r="E32" s="3">
        <v>826.16</v>
      </c>
      <c r="F32" s="13">
        <f>(Tableau5[[#This Row],[Valeur de reconstitution 2022]]-Tableau5[[#This Row],[Valeur de reconstitution 2021]])/Tableau5[[#This Row],[Valeur de reconstitution 2021]]</f>
        <v>5.0119215609946048E-3</v>
      </c>
      <c r="G32" s="4">
        <v>825</v>
      </c>
      <c r="H32" s="12">
        <f>(Tableau5[[#This Row],[Valeur de reconstitution 2022]]-Tableau5[[#This Row],[Prix de part Janvier 2023]])/Tableau5[[#This Row],[Prix de part Janvier 2023]]</f>
        <v>1.4060606060605674E-3</v>
      </c>
    </row>
    <row r="33" spans="1:8" ht="28.5" x14ac:dyDescent="0.45">
      <c r="A33" s="5" t="s">
        <v>62</v>
      </c>
      <c r="B33" s="1" t="s">
        <v>50</v>
      </c>
      <c r="C33" s="1" t="s">
        <v>9</v>
      </c>
      <c r="D33" s="3">
        <v>917.82</v>
      </c>
      <c r="E33" s="3">
        <v>901.39</v>
      </c>
      <c r="F33" s="13">
        <f>(Tableau5[[#This Row],[Valeur de reconstitution 2022]]-Tableau5[[#This Row],[Valeur de reconstitution 2021]])/Tableau5[[#This Row],[Valeur de reconstitution 2021]]</f>
        <v>-1.7901113508095336E-2</v>
      </c>
      <c r="G33" s="4">
        <v>835</v>
      </c>
      <c r="H33" s="12">
        <f>(Tableau5[[#This Row],[Valeur de reconstitution 2022]]-Tableau5[[#This Row],[Prix de part Janvier 2023]])/Tableau5[[#This Row],[Prix de part Janvier 2023]]</f>
        <v>7.9508982035928127E-2</v>
      </c>
    </row>
    <row r="34" spans="1:8" ht="28.5" x14ac:dyDescent="0.45">
      <c r="A34" s="5" t="s">
        <v>63</v>
      </c>
      <c r="B34" s="1" t="s">
        <v>64</v>
      </c>
      <c r="C34" s="1" t="s">
        <v>9</v>
      </c>
      <c r="D34" s="3">
        <v>224.04</v>
      </c>
      <c r="E34" s="43">
        <v>225.14</v>
      </c>
      <c r="F34" s="13">
        <f>(Tableau5[[#This Row],[Valeur de reconstitution 2022]]-Tableau5[[#This Row],[Valeur de reconstitution 2021]])/Tableau5[[#This Row],[Valeur de reconstitution 2021]]</f>
        <v>4.9098375290126508E-3</v>
      </c>
      <c r="G34" s="4">
        <v>208</v>
      </c>
      <c r="H34" s="12">
        <f>(Tableau5[[#This Row],[Valeur de reconstitution 2022]]-Tableau5[[#This Row],[Prix de part Janvier 2023]])/Tableau5[[#This Row],[Prix de part Janvier 2023]]</f>
        <v>8.2403846153846091E-2</v>
      </c>
    </row>
    <row r="35" spans="1:8" x14ac:dyDescent="0.45">
      <c r="A35" s="5" t="s">
        <v>65</v>
      </c>
      <c r="B35" s="1" t="s">
        <v>66</v>
      </c>
      <c r="C35" s="1" t="s">
        <v>25</v>
      </c>
      <c r="D35" s="3">
        <v>254.84</v>
      </c>
      <c r="E35" s="3">
        <v>272.86</v>
      </c>
      <c r="F35" s="13">
        <f>(Tableau5[[#This Row],[Valeur de reconstitution 2022]]-Tableau5[[#This Row],[Valeur de reconstitution 2021]])/Tableau5[[#This Row],[Valeur de reconstitution 2021]]</f>
        <v>7.071103437450954E-2</v>
      </c>
      <c r="G35" s="4">
        <v>250</v>
      </c>
      <c r="H35" s="12">
        <f>(Tableau5[[#This Row],[Valeur de reconstitution 2022]]-Tableau5[[#This Row],[Prix de part Janvier 2023]])/Tableau5[[#This Row],[Prix de part Janvier 2023]]</f>
        <v>9.1440000000000049E-2</v>
      </c>
    </row>
    <row r="36" spans="1:8" ht="28.5" x14ac:dyDescent="0.45">
      <c r="A36" s="5" t="s">
        <v>67</v>
      </c>
      <c r="B36" s="1" t="s">
        <v>59</v>
      </c>
      <c r="C36" s="1" t="s">
        <v>9</v>
      </c>
      <c r="D36" s="3">
        <v>1105.1300000000001</v>
      </c>
      <c r="E36" s="3">
        <v>1054.94</v>
      </c>
      <c r="F36" s="13">
        <f>(Tableau5[[#This Row],[Valeur de reconstitution 2022]]-Tableau5[[#This Row],[Valeur de reconstitution 2021]])/Tableau5[[#This Row],[Valeur de reconstitution 2021]]</f>
        <v>-4.5415471482992999E-2</v>
      </c>
      <c r="G36" s="4">
        <v>1030</v>
      </c>
      <c r="H36" s="12">
        <f>(Tableau5[[#This Row],[Valeur de reconstitution 2022]]-Tableau5[[#This Row],[Prix de part Janvier 2023]])/Tableau5[[#This Row],[Prix de part Janvier 2023]]</f>
        <v>2.4213592233009763E-2</v>
      </c>
    </row>
    <row r="37" spans="1:8" x14ac:dyDescent="0.45">
      <c r="A37" s="5" t="s">
        <v>68</v>
      </c>
      <c r="B37" s="1" t="s">
        <v>69</v>
      </c>
      <c r="C37" s="1" t="s">
        <v>25</v>
      </c>
      <c r="D37" s="3">
        <v>215.39</v>
      </c>
      <c r="E37" s="3">
        <v>208.17</v>
      </c>
      <c r="F37" s="13">
        <f>(Tableau5[[#This Row],[Valeur de reconstitution 2022]]-Tableau5[[#This Row],[Valeur de reconstitution 2021]])/Tableau5[[#This Row],[Valeur de reconstitution 2021]]</f>
        <v>-3.3520590556664655E-2</v>
      </c>
      <c r="G37" s="4">
        <v>200</v>
      </c>
      <c r="H37" s="12">
        <f>(Tableau5[[#This Row],[Valeur de reconstitution 2022]]-Tableau5[[#This Row],[Prix de part Janvier 2023]])/Tableau5[[#This Row],[Prix de part Janvier 2023]]</f>
        <v>4.0849999999999935E-2</v>
      </c>
    </row>
    <row r="38" spans="1:8" ht="28.5" x14ac:dyDescent="0.45">
      <c r="A38" s="5" t="s">
        <v>133</v>
      </c>
      <c r="B38" s="1" t="s">
        <v>33</v>
      </c>
      <c r="C38" s="1" t="s">
        <v>13</v>
      </c>
      <c r="D38" s="3">
        <v>232.29</v>
      </c>
      <c r="E38" s="1" t="s">
        <v>136</v>
      </c>
      <c r="F38" s="13" t="s">
        <v>134</v>
      </c>
      <c r="G38" s="4">
        <v>230</v>
      </c>
      <c r="H38" s="12" t="s">
        <v>134</v>
      </c>
    </row>
    <row r="39" spans="1:8" ht="28.5" x14ac:dyDescent="0.45">
      <c r="A39" s="5" t="s">
        <v>70</v>
      </c>
      <c r="B39" s="1" t="s">
        <v>71</v>
      </c>
      <c r="C39" s="1" t="s">
        <v>72</v>
      </c>
      <c r="D39" s="3">
        <v>1190.1600000000001</v>
      </c>
      <c r="E39" s="3">
        <v>1131.73</v>
      </c>
      <c r="F39" s="13">
        <f>(Tableau5[[#This Row],[Valeur de reconstitution 2022]]-Tableau5[[#This Row],[Valeur de reconstitution 2021]])/Tableau5[[#This Row],[Valeur de reconstitution 2021]]</f>
        <v>-4.9094239429992657E-2</v>
      </c>
      <c r="G39" s="4">
        <v>1100</v>
      </c>
      <c r="H39" s="12">
        <f>(Tableau5[[#This Row],[Valeur de reconstitution 2022]]-Tableau5[[#This Row],[Prix de part Janvier 2023]])/Tableau5[[#This Row],[Prix de part Janvier 2023]]</f>
        <v>2.8845454545454563E-2</v>
      </c>
    </row>
    <row r="40" spans="1:8" ht="28.5" x14ac:dyDescent="0.45">
      <c r="A40" s="5" t="s">
        <v>73</v>
      </c>
      <c r="B40" s="1" t="s">
        <v>12</v>
      </c>
      <c r="C40" s="1" t="s">
        <v>9</v>
      </c>
      <c r="D40" s="3">
        <v>226.27</v>
      </c>
      <c r="E40" s="3">
        <v>217.88</v>
      </c>
      <c r="F40" s="13">
        <f>(Tableau5[[#This Row],[Valeur de reconstitution 2022]]-Tableau5[[#This Row],[Valeur de reconstitution 2021]])/Tableau5[[#This Row],[Valeur de reconstitution 2021]]</f>
        <v>-3.707959517390734E-2</v>
      </c>
      <c r="G40" s="4">
        <v>233</v>
      </c>
      <c r="H40" s="12">
        <f>(Tableau5[[#This Row],[Valeur de reconstitution 2022]]-Tableau5[[#This Row],[Prix de part Janvier 2023]])/Tableau5[[#This Row],[Prix de part Janvier 2023]]</f>
        <v>-6.4892703862660966E-2</v>
      </c>
    </row>
    <row r="41" spans="1:8" ht="28.5" x14ac:dyDescent="0.45">
      <c r="A41" s="5" t="s">
        <v>74</v>
      </c>
      <c r="B41" s="1" t="s">
        <v>55</v>
      </c>
      <c r="C41" s="1" t="s">
        <v>9</v>
      </c>
      <c r="D41" s="3">
        <v>264.11</v>
      </c>
      <c r="E41" s="3">
        <v>248.25</v>
      </c>
      <c r="F41" s="13">
        <f>(Tableau5[[#This Row],[Valeur de reconstitution 2022]]-Tableau5[[#This Row],[Valeur de reconstitution 2021]])/Tableau5[[#This Row],[Valeur de reconstitution 2021]]</f>
        <v>-6.0050736435576131E-2</v>
      </c>
      <c r="G41" s="4">
        <v>270</v>
      </c>
      <c r="H41" s="12">
        <f>(Tableau5[[#This Row],[Valeur de reconstitution 2022]]-Tableau5[[#This Row],[Prix de part Janvier 2023]])/Tableau5[[#This Row],[Prix de part Janvier 2023]]</f>
        <v>-8.0555555555555561E-2</v>
      </c>
    </row>
    <row r="42" spans="1:8" ht="28.5" x14ac:dyDescent="0.45">
      <c r="A42" s="5" t="s">
        <v>75</v>
      </c>
      <c r="B42" s="1" t="s">
        <v>76</v>
      </c>
      <c r="C42" s="1" t="s">
        <v>13</v>
      </c>
      <c r="D42" s="1" t="s">
        <v>134</v>
      </c>
      <c r="E42" s="1" t="s">
        <v>136</v>
      </c>
      <c r="F42" s="13" t="s">
        <v>134</v>
      </c>
      <c r="G42" s="4">
        <v>200</v>
      </c>
      <c r="H42" s="12" t="s">
        <v>134</v>
      </c>
    </row>
    <row r="43" spans="1:8" x14ac:dyDescent="0.45">
      <c r="A43" s="5" t="s">
        <v>77</v>
      </c>
      <c r="B43" s="1" t="s">
        <v>57</v>
      </c>
      <c r="C43" s="1" t="s">
        <v>25</v>
      </c>
      <c r="D43" s="3">
        <v>341.68</v>
      </c>
      <c r="E43" s="3">
        <v>339.92</v>
      </c>
      <c r="F43" s="13">
        <f>(Tableau5[[#This Row],[Valeur de reconstitution 2022]]-Tableau5[[#This Row],[Valeur de reconstitution 2021]])/Tableau5[[#This Row],[Valeur de reconstitution 2021]]</f>
        <v>-5.1510184968391213E-3</v>
      </c>
      <c r="G43" s="4">
        <v>340</v>
      </c>
      <c r="H43" s="12">
        <f>(Tableau5[[#This Row],[Valeur de reconstitution 2022]]-Tableau5[[#This Row],[Prix de part Janvier 2023]])/Tableau5[[#This Row],[Prix de part Janvier 2023]]</f>
        <v>-2.3529411764701202E-4</v>
      </c>
    </row>
    <row r="44" spans="1:8" ht="28.5" x14ac:dyDescent="0.45">
      <c r="A44" s="5" t="s">
        <v>78</v>
      </c>
      <c r="B44" s="1" t="s">
        <v>57</v>
      </c>
      <c r="C44" s="1" t="s">
        <v>13</v>
      </c>
      <c r="D44" s="3">
        <v>331.61</v>
      </c>
      <c r="E44" s="3">
        <v>328.21</v>
      </c>
      <c r="F44" s="13">
        <f>(Tableau5[[#This Row],[Valeur de reconstitution 2022]]-Tableau5[[#This Row],[Valeur de reconstitution 2021]])/Tableau5[[#This Row],[Valeur de reconstitution 2021]]</f>
        <v>-1.0253008051627014E-2</v>
      </c>
      <c r="G44" s="4">
        <v>305</v>
      </c>
      <c r="H44" s="12">
        <f>(Tableau5[[#This Row],[Valeur de reconstitution 2022]]-Tableau5[[#This Row],[Prix de part Janvier 2023]])/Tableau5[[#This Row],[Prix de part Janvier 2023]]</f>
        <v>7.6098360655737635E-2</v>
      </c>
    </row>
    <row r="45" spans="1:8" ht="28.5" x14ac:dyDescent="0.45">
      <c r="A45" s="5" t="s">
        <v>79</v>
      </c>
      <c r="B45" s="1" t="s">
        <v>80</v>
      </c>
      <c r="C45" s="1" t="s">
        <v>9</v>
      </c>
      <c r="D45" s="4">
        <v>247</v>
      </c>
      <c r="E45" s="3">
        <v>253.98</v>
      </c>
      <c r="F45" s="13">
        <f>(Tableau5[[#This Row],[Valeur de reconstitution 2022]]-Tableau5[[#This Row],[Valeur de reconstitution 2021]])/Tableau5[[#This Row],[Valeur de reconstitution 2021]]</f>
        <v>2.8259109311740849E-2</v>
      </c>
      <c r="G45" s="4">
        <v>250</v>
      </c>
      <c r="H45" s="12">
        <f>(Tableau5[[#This Row],[Valeur de reconstitution 2022]]-Tableau5[[#This Row],[Prix de part Janvier 2023]])/Tableau5[[#This Row],[Prix de part Janvier 2023]]</f>
        <v>1.5919999999999958E-2</v>
      </c>
    </row>
    <row r="46" spans="1:8" ht="28.5" x14ac:dyDescent="0.45">
      <c r="A46" s="5" t="s">
        <v>81</v>
      </c>
      <c r="B46" s="1" t="s">
        <v>80</v>
      </c>
      <c r="C46" s="1" t="s">
        <v>9</v>
      </c>
      <c r="D46" s="4">
        <v>1064</v>
      </c>
      <c r="E46" s="3">
        <v>1091.07</v>
      </c>
      <c r="F46" s="13">
        <f>(Tableau5[[#This Row],[Valeur de reconstitution 2022]]-Tableau5[[#This Row],[Valeur de reconstitution 2021]])/Tableau5[[#This Row],[Valeur de reconstitution 2021]]</f>
        <v>2.544172932330821E-2</v>
      </c>
      <c r="G46" s="4">
        <v>1050</v>
      </c>
      <c r="H46" s="12">
        <f>(Tableau5[[#This Row],[Valeur de reconstitution 2022]]-Tableau5[[#This Row],[Prix de part Janvier 2023]])/Tableau5[[#This Row],[Prix de part Janvier 2023]]</f>
        <v>3.9114285714285657E-2</v>
      </c>
    </row>
    <row r="47" spans="1:8" x14ac:dyDescent="0.45">
      <c r="A47" s="5" t="s">
        <v>82</v>
      </c>
      <c r="B47" s="1" t="s">
        <v>83</v>
      </c>
      <c r="C47" s="1" t="s">
        <v>25</v>
      </c>
      <c r="D47" s="3">
        <v>207.12</v>
      </c>
      <c r="E47" s="3">
        <v>207.15</v>
      </c>
      <c r="F47" s="13">
        <f>(Tableau5[[#This Row],[Valeur de reconstitution 2022]]-Tableau5[[#This Row],[Valeur de reconstitution 2021]])/Tableau5[[#This Row],[Valeur de reconstitution 2021]]</f>
        <v>1.4484356894554429E-4</v>
      </c>
      <c r="G47" s="4">
        <v>200</v>
      </c>
      <c r="H47" s="12">
        <f>(Tableau5[[#This Row],[Valeur de reconstitution 2022]]-Tableau5[[#This Row],[Prix de part Janvier 2023]])/Tableau5[[#This Row],[Prix de part Janvier 2023]]</f>
        <v>3.5750000000000032E-2</v>
      </c>
    </row>
    <row r="48" spans="1:8" ht="28.5" x14ac:dyDescent="0.45">
      <c r="A48" s="5" t="s">
        <v>84</v>
      </c>
      <c r="B48" s="1" t="s">
        <v>85</v>
      </c>
      <c r="C48" s="1" t="s">
        <v>86</v>
      </c>
      <c r="D48" s="3">
        <v>1123.54</v>
      </c>
      <c r="E48" s="3">
        <v>1157.5999999999999</v>
      </c>
      <c r="F48" s="13">
        <f>(Tableau5[[#This Row],[Valeur de reconstitution 2022]]-Tableau5[[#This Row],[Valeur de reconstitution 2021]])/Tableau5[[#This Row],[Valeur de reconstitution 2021]]</f>
        <v>3.0314897555939215E-2</v>
      </c>
      <c r="G48" s="4">
        <v>1080</v>
      </c>
      <c r="H48" s="12">
        <f>(Tableau5[[#This Row],[Valeur de reconstitution 2022]]-Tableau5[[#This Row],[Prix de part Janvier 2023]])/Tableau5[[#This Row],[Prix de part Janvier 2023]]</f>
        <v>7.1851851851851764E-2</v>
      </c>
    </row>
    <row r="49" spans="1:8" ht="28.5" x14ac:dyDescent="0.45">
      <c r="A49" s="5" t="s">
        <v>87</v>
      </c>
      <c r="B49" s="1" t="s">
        <v>12</v>
      </c>
      <c r="C49" s="1" t="s">
        <v>9</v>
      </c>
      <c r="D49" s="3">
        <v>438.29</v>
      </c>
      <c r="E49" s="3">
        <v>412.34</v>
      </c>
      <c r="F49" s="13">
        <f>(Tableau5[[#This Row],[Valeur de reconstitution 2022]]-Tableau5[[#This Row],[Valeur de reconstitution 2021]])/Tableau5[[#This Row],[Valeur de reconstitution 2021]]</f>
        <v>-5.9207374113030287E-2</v>
      </c>
      <c r="G49" s="4">
        <v>450</v>
      </c>
      <c r="H49" s="12">
        <f>(Tableau5[[#This Row],[Valeur de reconstitution 2022]]-Tableau5[[#This Row],[Prix de part Janvier 2023]])/Tableau5[[#This Row],[Prix de part Janvier 2023]]</f>
        <v>-8.3688888888888938E-2</v>
      </c>
    </row>
    <row r="50" spans="1:8" ht="28.5" x14ac:dyDescent="0.45">
      <c r="A50" s="5" t="s">
        <v>88</v>
      </c>
      <c r="B50" s="1" t="s">
        <v>50</v>
      </c>
      <c r="C50" s="1" t="s">
        <v>72</v>
      </c>
      <c r="D50" s="4">
        <v>297</v>
      </c>
      <c r="E50" s="3">
        <v>283.31</v>
      </c>
      <c r="F50" s="13">
        <f>(Tableau5[[#This Row],[Valeur de reconstitution 2022]]-Tableau5[[#This Row],[Valeur de reconstitution 2021]])/Tableau5[[#This Row],[Valeur de reconstitution 2021]]</f>
        <v>-4.6094276094276083E-2</v>
      </c>
      <c r="G50" s="4">
        <v>300</v>
      </c>
      <c r="H50" s="12">
        <f>(Tableau5[[#This Row],[Valeur de reconstitution 2022]]-Tableau5[[#This Row],[Prix de part Janvier 2023]])/Tableau5[[#This Row],[Prix de part Janvier 2023]]</f>
        <v>-5.5633333333333326E-2</v>
      </c>
    </row>
    <row r="51" spans="1:8" ht="28.5" x14ac:dyDescent="0.45">
      <c r="A51" s="5" t="s">
        <v>89</v>
      </c>
      <c r="B51" s="1" t="s">
        <v>50</v>
      </c>
      <c r="C51" s="1" t="s">
        <v>9</v>
      </c>
      <c r="D51" s="3">
        <v>1149.6199999999999</v>
      </c>
      <c r="E51" s="3">
        <v>1067.07</v>
      </c>
      <c r="F51" s="13">
        <f>(Tableau5[[#This Row],[Valeur de reconstitution 2022]]-Tableau5[[#This Row],[Valeur de reconstitution 2021]])/Tableau5[[#This Row],[Valeur de reconstitution 2021]]</f>
        <v>-7.1806336006680432E-2</v>
      </c>
      <c r="G51" s="4">
        <v>1045</v>
      </c>
      <c r="H51" s="12">
        <f>(Tableau5[[#This Row],[Valeur de reconstitution 2022]]-Tableau5[[#This Row],[Prix de part Janvier 2023]])/Tableau5[[#This Row],[Prix de part Janvier 2023]]</f>
        <v>2.1119617224880323E-2</v>
      </c>
    </row>
    <row r="52" spans="1:8" ht="28.5" x14ac:dyDescent="0.45">
      <c r="A52" s="5" t="s">
        <v>90</v>
      </c>
      <c r="B52" s="1" t="s">
        <v>50</v>
      </c>
      <c r="C52" s="1" t="s">
        <v>9</v>
      </c>
      <c r="D52" s="3">
        <v>340.44</v>
      </c>
      <c r="E52" s="3">
        <v>330.73</v>
      </c>
      <c r="F52" s="13">
        <f>(Tableau5[[#This Row],[Valeur de reconstitution 2022]]-Tableau5[[#This Row],[Valeur de reconstitution 2021]])/Tableau5[[#This Row],[Valeur de reconstitution 2021]]</f>
        <v>-2.8521912818705145E-2</v>
      </c>
      <c r="G52" s="4">
        <v>310</v>
      </c>
      <c r="H52" s="12">
        <f>(Tableau5[[#This Row],[Valeur de reconstitution 2022]]-Tableau5[[#This Row],[Prix de part Janvier 2023]])/Tableau5[[#This Row],[Prix de part Janvier 2023]]</f>
        <v>6.6870967741935544E-2</v>
      </c>
    </row>
    <row r="53" spans="1:8" ht="42.75" x14ac:dyDescent="0.45">
      <c r="A53" s="5" t="s">
        <v>91</v>
      </c>
      <c r="B53" s="1" t="s">
        <v>50</v>
      </c>
      <c r="C53" s="1" t="s">
        <v>16</v>
      </c>
      <c r="D53" s="3">
        <v>224.71</v>
      </c>
      <c r="E53" s="3">
        <v>225.14</v>
      </c>
      <c r="F53" s="13">
        <f>(Tableau5[[#This Row],[Valeur de reconstitution 2022]]-Tableau5[[#This Row],[Valeur de reconstitution 2021]])/Tableau5[[#This Row],[Valeur de reconstitution 2021]]</f>
        <v>1.9135774998886492E-3</v>
      </c>
      <c r="G53" s="4">
        <v>203</v>
      </c>
      <c r="H53" s="12">
        <f>(Tableau5[[#This Row],[Valeur de reconstitution 2022]]-Tableau5[[#This Row],[Prix de part Janvier 2023]])/Tableau5[[#This Row],[Prix de part Janvier 2023]]</f>
        <v>0.10906403940886693</v>
      </c>
    </row>
    <row r="54" spans="1:8" ht="42.75" x14ac:dyDescent="0.45">
      <c r="A54" s="5" t="s">
        <v>92</v>
      </c>
      <c r="B54" s="1" t="s">
        <v>33</v>
      </c>
      <c r="C54" s="1" t="s">
        <v>21</v>
      </c>
      <c r="D54" s="3">
        <v>1681.92</v>
      </c>
      <c r="E54" s="3">
        <v>1699.63</v>
      </c>
      <c r="F54" s="13">
        <f>(Tableau5[[#This Row],[Valeur de reconstitution 2022]]-Tableau5[[#This Row],[Valeur de reconstitution 2021]])/Tableau5[[#This Row],[Valeur de reconstitution 2021]]</f>
        <v>1.0529632800608849E-2</v>
      </c>
      <c r="G54" s="4">
        <v>1600</v>
      </c>
      <c r="H54" s="12">
        <f>(Tableau5[[#This Row],[Valeur de reconstitution 2022]]-Tableau5[[#This Row],[Prix de part Janvier 2023]])/Tableau5[[#This Row],[Prix de part Janvier 2023]]</f>
        <v>6.2268750000000067E-2</v>
      </c>
    </row>
    <row r="55" spans="1:8" x14ac:dyDescent="0.45">
      <c r="A55" s="5" t="s">
        <v>93</v>
      </c>
      <c r="B55" s="1" t="s">
        <v>94</v>
      </c>
      <c r="C55" s="1" t="s">
        <v>25</v>
      </c>
      <c r="D55" s="3">
        <v>195.12</v>
      </c>
      <c r="E55" s="3">
        <v>197.67</v>
      </c>
      <c r="F55" s="13">
        <f>(Tableau5[[#This Row],[Valeur de reconstitution 2022]]-Tableau5[[#This Row],[Valeur de reconstitution 2021]])/Tableau5[[#This Row],[Valeur de reconstitution 2021]]</f>
        <v>1.30688806888068E-2</v>
      </c>
      <c r="G55" s="3">
        <v>188</v>
      </c>
      <c r="H55" s="12">
        <f>(Tableau5[[#This Row],[Valeur de reconstitution 2022]]-Tableau5[[#This Row],[Prix de part Janvier 2023]])/Tableau5[[#This Row],[Prix de part Janvier 2023]]</f>
        <v>5.1436170212765892E-2</v>
      </c>
    </row>
    <row r="56" spans="1:8" ht="28.5" x14ac:dyDescent="0.45">
      <c r="A56" s="5" t="s">
        <v>95</v>
      </c>
      <c r="B56" s="1" t="s">
        <v>96</v>
      </c>
      <c r="C56" s="1" t="s">
        <v>9</v>
      </c>
      <c r="D56" s="3">
        <v>371.16</v>
      </c>
      <c r="E56" s="3">
        <v>370.46</v>
      </c>
      <c r="F56" s="13">
        <f>(Tableau5[[#This Row],[Valeur de reconstitution 2022]]-Tableau5[[#This Row],[Valeur de reconstitution 2021]])/Tableau5[[#This Row],[Valeur de reconstitution 2021]]</f>
        <v>-1.8859790925747533E-3</v>
      </c>
      <c r="G56" s="4">
        <v>365</v>
      </c>
      <c r="H56" s="12">
        <f>(Tableau5[[#This Row],[Valeur de reconstitution 2022]]-Tableau5[[#This Row],[Prix de part Janvier 2023]])/Tableau5[[#This Row],[Prix de part Janvier 2023]]</f>
        <v>1.4958904109588986E-2</v>
      </c>
    </row>
    <row r="57" spans="1:8" ht="28.5" x14ac:dyDescent="0.45">
      <c r="A57" s="5" t="s">
        <v>97</v>
      </c>
      <c r="B57" s="1" t="s">
        <v>80</v>
      </c>
      <c r="C57" s="1" t="s">
        <v>13</v>
      </c>
      <c r="D57" s="4">
        <v>479</v>
      </c>
      <c r="E57" s="3">
        <v>489.17</v>
      </c>
      <c r="F57" s="13">
        <f>(Tableau5[[#This Row],[Valeur de reconstitution 2022]]-Tableau5[[#This Row],[Valeur de reconstitution 2021]])/Tableau5[[#This Row],[Valeur de reconstitution 2021]]</f>
        <v>2.1231732776617988E-2</v>
      </c>
      <c r="G57" s="4">
        <v>440</v>
      </c>
      <c r="H57" s="12">
        <f>(Tableau5[[#This Row],[Valeur de reconstitution 2022]]-Tableau5[[#This Row],[Prix de part Janvier 2023]])/Tableau5[[#This Row],[Prix de part Janvier 2023]]</f>
        <v>0.11175000000000003</v>
      </c>
    </row>
    <row r="58" spans="1:8" ht="28.5" x14ac:dyDescent="0.45">
      <c r="A58" s="5" t="s">
        <v>98</v>
      </c>
      <c r="B58" s="1" t="s">
        <v>80</v>
      </c>
      <c r="C58" s="1" t="s">
        <v>13</v>
      </c>
      <c r="D58" s="4">
        <v>309</v>
      </c>
      <c r="E58" s="3">
        <v>296.66000000000003</v>
      </c>
      <c r="F58" s="13">
        <f>(Tableau5[[#This Row],[Valeur de reconstitution 2022]]-Tableau5[[#This Row],[Valeur de reconstitution 2021]])/Tableau5[[#This Row],[Valeur de reconstitution 2021]]</f>
        <v>-3.9935275080906066E-2</v>
      </c>
      <c r="G58" s="4">
        <v>280</v>
      </c>
      <c r="H58" s="12">
        <f>(Tableau5[[#This Row],[Valeur de reconstitution 2022]]-Tableau5[[#This Row],[Prix de part Janvier 2023]])/Tableau5[[#This Row],[Prix de part Janvier 2023]]</f>
        <v>5.9500000000000088E-2</v>
      </c>
    </row>
    <row r="59" spans="1:8" ht="28.5" x14ac:dyDescent="0.45">
      <c r="A59" s="5" t="s">
        <v>99</v>
      </c>
      <c r="B59" s="1" t="s">
        <v>80</v>
      </c>
      <c r="C59" s="1" t="s">
        <v>13</v>
      </c>
      <c r="D59" s="4">
        <v>288</v>
      </c>
      <c r="E59" s="3">
        <v>272.08</v>
      </c>
      <c r="F59" s="13">
        <f>(Tableau5[[#This Row],[Valeur de reconstitution 2022]]-Tableau5[[#This Row],[Valeur de reconstitution 2021]])/Tableau5[[#This Row],[Valeur de reconstitution 2021]]</f>
        <v>-5.5277777777777835E-2</v>
      </c>
      <c r="G59" s="4">
        <v>260</v>
      </c>
      <c r="H59" s="12">
        <f>(Tableau5[[#This Row],[Valeur de reconstitution 2022]]-Tableau5[[#This Row],[Prix de part Janvier 2023]])/Tableau5[[#This Row],[Prix de part Janvier 2023]]</f>
        <v>4.6461538461538401E-2</v>
      </c>
    </row>
    <row r="60" spans="1:8" ht="28.5" x14ac:dyDescent="0.45">
      <c r="A60" s="5" t="s">
        <v>100</v>
      </c>
      <c r="B60" s="1" t="s">
        <v>80</v>
      </c>
      <c r="C60" s="1" t="s">
        <v>86</v>
      </c>
      <c r="D60" s="4">
        <v>1745</v>
      </c>
      <c r="E60" s="3">
        <v>1750.3</v>
      </c>
      <c r="F60" s="13">
        <f>(Tableau5[[#This Row],[Valeur de reconstitution 2022]]-Tableau5[[#This Row],[Valeur de reconstitution 2021]])/Tableau5[[#This Row],[Valeur de reconstitution 2021]]</f>
        <v>3.0372492836675956E-3</v>
      </c>
      <c r="G60" s="4">
        <v>1622</v>
      </c>
      <c r="H60" s="12">
        <f>(Tableau5[[#This Row],[Valeur de reconstitution 2022]]-Tableau5[[#This Row],[Prix de part Janvier 2023]])/Tableau5[[#This Row],[Prix de part Janvier 2023]]</f>
        <v>7.9099876695437707E-2</v>
      </c>
    </row>
    <row r="61" spans="1:8" ht="28.5" x14ac:dyDescent="0.45">
      <c r="A61" s="5" t="s">
        <v>101</v>
      </c>
      <c r="B61" s="1" t="s">
        <v>102</v>
      </c>
      <c r="C61" s="1" t="s">
        <v>25</v>
      </c>
      <c r="D61" s="3">
        <v>182.59</v>
      </c>
      <c r="E61" s="3">
        <v>184.77</v>
      </c>
      <c r="F61" s="13">
        <f>(Tableau5[[#This Row],[Valeur de reconstitution 2022]]-Tableau5[[#This Row],[Valeur de reconstitution 2021]])/Tableau5[[#This Row],[Valeur de reconstitution 2021]]</f>
        <v>1.1939317596801615E-2</v>
      </c>
      <c r="G61" s="4">
        <v>187</v>
      </c>
      <c r="H61" s="12">
        <f>(Tableau5[[#This Row],[Valeur de reconstitution 2022]]-Tableau5[[#This Row],[Prix de part Janvier 2023]])/Tableau5[[#This Row],[Prix de part Janvier 2023]]</f>
        <v>-1.1925133689839518E-2</v>
      </c>
    </row>
    <row r="62" spans="1:8" x14ac:dyDescent="0.45">
      <c r="A62" s="5" t="s">
        <v>103</v>
      </c>
      <c r="B62" s="1" t="s">
        <v>104</v>
      </c>
      <c r="C62" s="1" t="s">
        <v>25</v>
      </c>
      <c r="D62" s="4">
        <v>263</v>
      </c>
      <c r="E62" s="4">
        <v>261</v>
      </c>
      <c r="F62" s="13">
        <f>(Tableau5[[#This Row],[Valeur de reconstitution 2022]]-Tableau5[[#This Row],[Valeur de reconstitution 2021]])/Tableau5[[#This Row],[Valeur de reconstitution 2021]]</f>
        <v>-7.6045627376425855E-3</v>
      </c>
      <c r="G62" s="4">
        <v>250</v>
      </c>
      <c r="H62" s="12">
        <f>(Tableau5[[#This Row],[Valeur de reconstitution 2022]]-Tableau5[[#This Row],[Prix de part Janvier 2023]])/Tableau5[[#This Row],[Prix de part Janvier 2023]]</f>
        <v>4.3999999999999997E-2</v>
      </c>
    </row>
    <row r="63" spans="1:8" ht="28.5" x14ac:dyDescent="0.45">
      <c r="A63" s="5" t="s">
        <v>105</v>
      </c>
      <c r="B63" s="1" t="s">
        <v>8</v>
      </c>
      <c r="C63" s="1" t="s">
        <v>9</v>
      </c>
      <c r="D63" s="3">
        <v>2152.77</v>
      </c>
      <c r="E63" s="3">
        <v>2041.42</v>
      </c>
      <c r="F63" s="13">
        <f>(Tableau5[[#This Row],[Valeur de reconstitution 2022]]-Tableau5[[#This Row],[Valeur de reconstitution 2021]])/Tableau5[[#This Row],[Valeur de reconstitution 2021]]</f>
        <v>-5.172405784175732E-2</v>
      </c>
      <c r="G63" s="4">
        <v>2040</v>
      </c>
      <c r="H63" s="12">
        <f>(Tableau5[[#This Row],[Valeur de reconstitution 2022]]-Tableau5[[#This Row],[Prix de part Janvier 2023]])/Tableau5[[#This Row],[Prix de part Janvier 2023]]</f>
        <v>6.9607843137258472E-4</v>
      </c>
    </row>
    <row r="64" spans="1:8" ht="28.5" x14ac:dyDescent="0.45">
      <c r="A64" s="5" t="s">
        <v>106</v>
      </c>
      <c r="B64" s="1" t="s">
        <v>107</v>
      </c>
      <c r="C64" s="1" t="s">
        <v>13</v>
      </c>
      <c r="D64" s="3">
        <v>179.47</v>
      </c>
      <c r="E64" s="3">
        <v>181.25</v>
      </c>
      <c r="F64" s="13">
        <f>(Tableau5[[#This Row],[Valeur de reconstitution 2022]]-Tableau5[[#This Row],[Valeur de reconstitution 2021]])/Tableau5[[#This Row],[Valeur de reconstitution 2021]]</f>
        <v>9.9180921602496312E-3</v>
      </c>
      <c r="G64" s="4">
        <v>197</v>
      </c>
      <c r="H64" s="12">
        <f>(Tableau5[[#This Row],[Valeur de reconstitution 2022]]-Tableau5[[#This Row],[Prix de part Janvier 2023]])/Tableau5[[#This Row],[Prix de part Janvier 2023]]</f>
        <v>-7.9949238578680207E-2</v>
      </c>
    </row>
    <row r="65" spans="1:8" ht="28.5" x14ac:dyDescent="0.45">
      <c r="A65" s="5" t="s">
        <v>108</v>
      </c>
      <c r="B65" s="1" t="s">
        <v>109</v>
      </c>
      <c r="C65" s="1" t="s">
        <v>9</v>
      </c>
      <c r="D65" s="3">
        <v>570.47</v>
      </c>
      <c r="E65" s="3">
        <v>550.86</v>
      </c>
      <c r="F65" s="13">
        <f>(Tableau5[[#This Row],[Valeur de reconstitution 2022]]-Tableau5[[#This Row],[Valeur de reconstitution 2021]])/Tableau5[[#This Row],[Valeur de reconstitution 2021]]</f>
        <v>-3.4375164338177312E-2</v>
      </c>
      <c r="G65" s="4">
        <v>544</v>
      </c>
      <c r="H65" s="12">
        <f>(Tableau5[[#This Row],[Valeur de reconstitution 2022]]-Tableau5[[#This Row],[Prix de part Janvier 2023]])/Tableau5[[#This Row],[Prix de part Janvier 2023]]</f>
        <v>1.2610294117647084E-2</v>
      </c>
    </row>
    <row r="66" spans="1:8" ht="28.5" x14ac:dyDescent="0.45">
      <c r="A66" s="5" t="s">
        <v>110</v>
      </c>
      <c r="B66" s="1" t="s">
        <v>109</v>
      </c>
      <c r="C66" s="1" t="s">
        <v>72</v>
      </c>
      <c r="D66" s="3">
        <v>198.8</v>
      </c>
      <c r="E66" s="3">
        <v>196.26</v>
      </c>
      <c r="F66" s="13">
        <f>(Tableau5[[#This Row],[Valeur de reconstitution 2022]]-Tableau5[[#This Row],[Valeur de reconstitution 2021]])/Tableau5[[#This Row],[Valeur de reconstitution 2021]]</f>
        <v>-1.2776659959758654E-2</v>
      </c>
      <c r="G66" s="4">
        <v>200</v>
      </c>
      <c r="H66" s="12">
        <f>(Tableau5[[#This Row],[Valeur de reconstitution 2022]]-Tableau5[[#This Row],[Prix de part Janvier 2023]])/Tableau5[[#This Row],[Prix de part Janvier 2023]]</f>
        <v>-1.8700000000000046E-2</v>
      </c>
    </row>
    <row r="67" spans="1:8" ht="28.5" x14ac:dyDescent="0.45">
      <c r="A67" s="5" t="s">
        <v>6</v>
      </c>
      <c r="B67" s="1" t="s">
        <v>109</v>
      </c>
      <c r="C67" s="1" t="s">
        <v>25</v>
      </c>
      <c r="D67" s="3">
        <v>983.17</v>
      </c>
      <c r="E67" s="3">
        <v>979.58</v>
      </c>
      <c r="F67" s="13">
        <f>(Tableau5[[#This Row],[Valeur de reconstitution 2022]]-Tableau5[[#This Row],[Valeur de reconstitution 2021]])/Tableau5[[#This Row],[Valeur de reconstitution 2021]]</f>
        <v>-3.6514539703204106E-3</v>
      </c>
      <c r="G67" s="4">
        <v>966</v>
      </c>
      <c r="H67" s="12">
        <f>(Tableau5[[#This Row],[Valeur de reconstitution 2022]]-Tableau5[[#This Row],[Prix de part Janvier 2023]])/Tableau5[[#This Row],[Prix de part Janvier 2023]]</f>
        <v>1.4057971014492797E-2</v>
      </c>
    </row>
    <row r="68" spans="1:8" ht="28.5" x14ac:dyDescent="0.45">
      <c r="A68" s="5" t="s">
        <v>111</v>
      </c>
      <c r="B68" s="1" t="s">
        <v>109</v>
      </c>
      <c r="C68" s="1" t="s">
        <v>9</v>
      </c>
      <c r="D68" s="3">
        <v>194.21</v>
      </c>
      <c r="E68" s="3">
        <v>189.67</v>
      </c>
      <c r="F68" s="13">
        <f>(Tableau5[[#This Row],[Valeur de reconstitution 2022]]-Tableau5[[#This Row],[Valeur de reconstitution 2021]])/Tableau5[[#This Row],[Valeur de reconstitution 2021]]</f>
        <v>-2.3376757118583082E-2</v>
      </c>
      <c r="G68" s="4">
        <v>196</v>
      </c>
      <c r="H68" s="12">
        <f>(Tableau5[[#This Row],[Valeur de reconstitution 2022]]-Tableau5[[#This Row],[Prix de part Janvier 2023]])/Tableau5[[#This Row],[Prix de part Janvier 2023]]</f>
        <v>-3.2295918367347E-2</v>
      </c>
    </row>
    <row r="69" spans="1:8" ht="28.5" x14ac:dyDescent="0.45">
      <c r="A69" s="5" t="s">
        <v>112</v>
      </c>
      <c r="B69" s="1" t="s">
        <v>113</v>
      </c>
      <c r="C69" s="1" t="s">
        <v>25</v>
      </c>
      <c r="D69" s="3">
        <v>215.54</v>
      </c>
      <c r="E69" s="3">
        <v>211.09</v>
      </c>
      <c r="F69" s="13">
        <f>(Tableau5[[#This Row],[Valeur de reconstitution 2022]]-Tableau5[[#This Row],[Valeur de reconstitution 2021]])/Tableau5[[#This Row],[Valeur de reconstitution 2021]]</f>
        <v>-2.0645819801428916E-2</v>
      </c>
      <c r="G69" s="4">
        <v>205</v>
      </c>
      <c r="H69" s="12">
        <f>(Tableau5[[#This Row],[Valeur de reconstitution 2022]]-Tableau5[[#This Row],[Prix de part Janvier 2023]])/Tableau5[[#This Row],[Prix de part Janvier 2023]]</f>
        <v>2.9707317073170748E-2</v>
      </c>
    </row>
    <row r="70" spans="1:8" ht="28.5" x14ac:dyDescent="0.45">
      <c r="A70" s="5" t="s">
        <v>114</v>
      </c>
      <c r="B70" s="1" t="s">
        <v>33</v>
      </c>
      <c r="C70" s="1" t="s">
        <v>72</v>
      </c>
      <c r="D70" s="3">
        <v>282.17</v>
      </c>
      <c r="E70" s="3">
        <v>283.92</v>
      </c>
      <c r="F70" s="13">
        <f>(Tableau5[[#This Row],[Valeur de reconstitution 2022]]-Tableau5[[#This Row],[Valeur de reconstitution 2021]])/Tableau5[[#This Row],[Valeur de reconstitution 2021]]</f>
        <v>6.201935003721161E-3</v>
      </c>
      <c r="G70" s="4">
        <v>267</v>
      </c>
      <c r="H70" s="12">
        <f>(Tableau5[[#This Row],[Valeur de reconstitution 2022]]-Tableau5[[#This Row],[Prix de part Janvier 2023]])/Tableau5[[#This Row],[Prix de part Janvier 2023]]</f>
        <v>6.3370786516853989E-2</v>
      </c>
    </row>
    <row r="71" spans="1:8" ht="28.5" x14ac:dyDescent="0.45">
      <c r="A71" s="5" t="s">
        <v>115</v>
      </c>
      <c r="B71" s="1" t="s">
        <v>12</v>
      </c>
      <c r="C71" s="1" t="s">
        <v>13</v>
      </c>
      <c r="D71" s="3">
        <v>1052.0899999999999</v>
      </c>
      <c r="E71" s="3">
        <v>1023.95</v>
      </c>
      <c r="F71" s="13">
        <f>(Tableau5[[#This Row],[Valeur de reconstitution 2022]]-Tableau5[[#This Row],[Valeur de reconstitution 2021]])/Tableau5[[#This Row],[Valeur de reconstitution 2021]]</f>
        <v>-2.6746761208641726E-2</v>
      </c>
      <c r="G71" s="4">
        <v>1098</v>
      </c>
      <c r="H71" s="12">
        <f>(Tableau5[[#This Row],[Valeur de reconstitution 2022]]-Tableau5[[#This Row],[Prix de part Janvier 2023]])/Tableau5[[#This Row],[Prix de part Janvier 2023]]</f>
        <v>-6.744080145719486E-2</v>
      </c>
    </row>
    <row r="72" spans="1:8" ht="28.5" x14ac:dyDescent="0.45">
      <c r="A72" s="5" t="s">
        <v>116</v>
      </c>
      <c r="B72" s="1" t="s">
        <v>20</v>
      </c>
      <c r="C72" s="1" t="s">
        <v>25</v>
      </c>
      <c r="D72" s="3">
        <v>298.58999999999997</v>
      </c>
      <c r="E72" s="3">
        <v>302.17</v>
      </c>
      <c r="F72" s="13">
        <f>(Tableau5[[#This Row],[Valeur de reconstitution 2022]]-Tableau5[[#This Row],[Valeur de reconstitution 2021]])/Tableau5[[#This Row],[Valeur de reconstitution 2021]]</f>
        <v>1.1989684852138522E-2</v>
      </c>
      <c r="G72" s="1" t="s">
        <v>135</v>
      </c>
      <c r="H72" s="12" t="s">
        <v>134</v>
      </c>
    </row>
    <row r="73" spans="1:8" ht="28.5" x14ac:dyDescent="0.45">
      <c r="A73" s="5" t="s">
        <v>117</v>
      </c>
      <c r="B73" s="1" t="s">
        <v>118</v>
      </c>
      <c r="C73" s="1" t="s">
        <v>72</v>
      </c>
      <c r="D73" s="3">
        <v>210.31</v>
      </c>
      <c r="E73" s="3">
        <v>207.7</v>
      </c>
      <c r="F73" s="13">
        <f>(Tableau5[[#This Row],[Valeur de reconstitution 2022]]-Tableau5[[#This Row],[Valeur de reconstitution 2021]])/Tableau5[[#This Row],[Valeur de reconstitution 2021]]</f>
        <v>-1.2410251533450685E-2</v>
      </c>
      <c r="G73" s="4">
        <v>204</v>
      </c>
      <c r="H73" s="12">
        <f>(Tableau5[[#This Row],[Valeur de reconstitution 2022]]-Tableau5[[#This Row],[Prix de part Janvier 2023]])/Tableau5[[#This Row],[Prix de part Janvier 2023]]</f>
        <v>1.813725490196073E-2</v>
      </c>
    </row>
    <row r="74" spans="1:8" ht="28.5" x14ac:dyDescent="0.45">
      <c r="A74" s="5" t="s">
        <v>119</v>
      </c>
      <c r="B74" s="1" t="s">
        <v>107</v>
      </c>
      <c r="C74" s="1" t="s">
        <v>86</v>
      </c>
      <c r="D74" s="3">
        <v>218.53</v>
      </c>
      <c r="E74" s="3">
        <v>212.24</v>
      </c>
      <c r="F74" s="13">
        <f>(Tableau5[[#This Row],[Valeur de reconstitution 2022]]-Tableau5[[#This Row],[Valeur de reconstitution 2021]])/Tableau5[[#This Row],[Valeur de reconstitution 2021]]</f>
        <v>-2.8783233423328568E-2</v>
      </c>
      <c r="G74" s="4">
        <v>204</v>
      </c>
      <c r="H74" s="12">
        <f>(Tableau5[[#This Row],[Valeur de reconstitution 2022]]-Tableau5[[#This Row],[Prix de part Janvier 2023]])/Tableau5[[#This Row],[Prix de part Janvier 2023]]</f>
        <v>4.0392156862745145E-2</v>
      </c>
    </row>
    <row r="75" spans="1:8" ht="28.5" x14ac:dyDescent="0.45">
      <c r="A75" s="5" t="s">
        <v>120</v>
      </c>
      <c r="B75" s="1" t="s">
        <v>107</v>
      </c>
      <c r="C75" s="1" t="s">
        <v>9</v>
      </c>
      <c r="D75" s="3">
        <v>219.61</v>
      </c>
      <c r="E75" s="3">
        <v>203.76</v>
      </c>
      <c r="F75" s="13">
        <f>(Tableau5[[#This Row],[Valeur de reconstitution 2022]]-Tableau5[[#This Row],[Valeur de reconstitution 2021]])/Tableau5[[#This Row],[Valeur de reconstitution 2021]]</f>
        <v>-7.2173398296981106E-2</v>
      </c>
      <c r="G75" s="4">
        <v>208</v>
      </c>
      <c r="H75" s="12">
        <f>(Tableau5[[#This Row],[Valeur de reconstitution 2022]]-Tableau5[[#This Row],[Prix de part Janvier 2023]])/Tableau5[[#This Row],[Prix de part Janvier 2023]]</f>
        <v>-2.0384615384615428E-2</v>
      </c>
    </row>
    <row r="76" spans="1:8" ht="28.5" x14ac:dyDescent="0.45">
      <c r="A76" s="5" t="s">
        <v>121</v>
      </c>
      <c r="B76" s="1" t="s">
        <v>107</v>
      </c>
      <c r="C76" s="1" t="s">
        <v>72</v>
      </c>
      <c r="D76" s="3">
        <v>202.79</v>
      </c>
      <c r="E76" s="3">
        <v>200.51</v>
      </c>
      <c r="F76" s="13">
        <f>(Tableau5[[#This Row],[Valeur de reconstitution 2022]]-Tableau5[[#This Row],[Valeur de reconstitution 2021]])/Tableau5[[#This Row],[Valeur de reconstitution 2021]]</f>
        <v>-1.1243157946644319E-2</v>
      </c>
      <c r="G76" s="4">
        <v>203</v>
      </c>
      <c r="H76" s="12">
        <f>(Tableau5[[#This Row],[Valeur de reconstitution 2022]]-Tableau5[[#This Row],[Prix de part Janvier 2023]])/Tableau5[[#This Row],[Prix de part Janvier 2023]]</f>
        <v>-1.2266009852216793E-2</v>
      </c>
    </row>
    <row r="77" spans="1:8" x14ac:dyDescent="0.45">
      <c r="A77" s="5" t="s">
        <v>122</v>
      </c>
      <c r="B77" s="1" t="s">
        <v>123</v>
      </c>
      <c r="C77" s="1" t="s">
        <v>25</v>
      </c>
      <c r="D77" s="1" t="s">
        <v>134</v>
      </c>
      <c r="E77" s="3">
        <v>208.09</v>
      </c>
      <c r="F77" s="13" t="s">
        <v>134</v>
      </c>
      <c r="G77" s="4">
        <v>204</v>
      </c>
      <c r="H77" s="12">
        <f>(Tableau5[[#This Row],[Valeur de reconstitution 2022]]-Tableau5[[#This Row],[Prix de part Janvier 2023]])/Tableau5[[#This Row],[Prix de part Janvier 2023]]</f>
        <v>2.0049019607843156E-2</v>
      </c>
    </row>
    <row r="78" spans="1:8" ht="28.5" x14ac:dyDescent="0.45">
      <c r="A78" s="5" t="s">
        <v>124</v>
      </c>
      <c r="B78" s="1" t="s">
        <v>55</v>
      </c>
      <c r="C78" s="1" t="s">
        <v>9</v>
      </c>
      <c r="D78" s="3">
        <v>312.38</v>
      </c>
      <c r="E78" s="3">
        <v>298.3</v>
      </c>
      <c r="F78" s="13">
        <f>(Tableau5[[#This Row],[Valeur de reconstitution 2022]]-Tableau5[[#This Row],[Valeur de reconstitution 2021]])/Tableau5[[#This Row],[Valeur de reconstitution 2021]]</f>
        <v>-4.5073308150329679E-2</v>
      </c>
      <c r="G78" s="4">
        <v>306</v>
      </c>
      <c r="H78" s="12">
        <f>(Tableau5[[#This Row],[Valeur de reconstitution 2022]]-Tableau5[[#This Row],[Prix de part Janvier 2023]])/Tableau5[[#This Row],[Prix de part Janvier 2023]]</f>
        <v>-2.516339869281042E-2</v>
      </c>
    </row>
    <row r="79" spans="1:8" ht="28.5" x14ac:dyDescent="0.45">
      <c r="A79" s="5" t="s">
        <v>125</v>
      </c>
      <c r="B79" s="1" t="s">
        <v>50</v>
      </c>
      <c r="C79" s="1" t="s">
        <v>9</v>
      </c>
      <c r="D79" s="3">
        <v>706.45</v>
      </c>
      <c r="E79" s="3">
        <v>709.28</v>
      </c>
      <c r="F79" s="13">
        <f>(Tableau5[[#This Row],[Valeur de reconstitution 2022]]-Tableau5[[#This Row],[Valeur de reconstitution 2021]])/Tableau5[[#This Row],[Valeur de reconstitution 2021]]</f>
        <v>4.0059452190529081E-3</v>
      </c>
      <c r="G79" s="4">
        <v>640</v>
      </c>
      <c r="H79" s="12">
        <f>(Tableau5[[#This Row],[Valeur de reconstitution 2022]]-Tableau5[[#This Row],[Prix de part Janvier 2023]])/Tableau5[[#This Row],[Prix de part Janvier 2023]]</f>
        <v>0.10824999999999996</v>
      </c>
    </row>
    <row r="80" spans="1:8" ht="28.5" x14ac:dyDescent="0.45">
      <c r="A80" s="5" t="s">
        <v>126</v>
      </c>
      <c r="B80" s="1" t="s">
        <v>33</v>
      </c>
      <c r="C80" s="1" t="s">
        <v>9</v>
      </c>
      <c r="D80" s="3">
        <v>848.75</v>
      </c>
      <c r="E80" s="3">
        <v>854.61</v>
      </c>
      <c r="F80" s="13">
        <f>(Tableau5[[#This Row],[Valeur de reconstitution 2022]]-Tableau5[[#This Row],[Valeur de reconstitution 2021]])/Tableau5[[#This Row],[Valeur de reconstitution 2021]]</f>
        <v>6.9042709867452295E-3</v>
      </c>
      <c r="G80" s="4">
        <v>765</v>
      </c>
      <c r="H80" s="12">
        <f>(Tableau5[[#This Row],[Valeur de reconstitution 2022]]-Tableau5[[#This Row],[Prix de part Janvier 2023]])/Tableau5[[#This Row],[Prix de part Janvier 2023]]</f>
        <v>0.11713725490196081</v>
      </c>
    </row>
    <row r="81" spans="1:8" ht="28.5" x14ac:dyDescent="0.45">
      <c r="A81" s="5" t="s">
        <v>127</v>
      </c>
      <c r="B81" s="1" t="s">
        <v>57</v>
      </c>
      <c r="C81" s="1" t="s">
        <v>25</v>
      </c>
      <c r="D81" s="3">
        <v>230.36</v>
      </c>
      <c r="E81" s="3">
        <v>226.88</v>
      </c>
      <c r="F81" s="13">
        <f>(Tableau5[[#This Row],[Valeur de reconstitution 2022]]-Tableau5[[#This Row],[Valeur de reconstitution 2021]])/Tableau5[[#This Row],[Valeur de reconstitution 2021]]</f>
        <v>-1.5106789373155139E-2</v>
      </c>
      <c r="G81" s="4">
        <v>235</v>
      </c>
      <c r="H81" s="12">
        <f>(Tableau5[[#This Row],[Valeur de reconstitution 2022]]-Tableau5[[#This Row],[Prix de part Janvier 2023]])/Tableau5[[#This Row],[Prix de part Janvier 2023]]</f>
        <v>-3.4553191489361722E-2</v>
      </c>
    </row>
    <row r="82" spans="1:8" ht="28.5" x14ac:dyDescent="0.45">
      <c r="A82" s="5" t="s">
        <v>128</v>
      </c>
      <c r="B82" s="1" t="s">
        <v>57</v>
      </c>
      <c r="C82" s="1" t="s">
        <v>13</v>
      </c>
      <c r="D82" s="3">
        <v>651.57000000000005</v>
      </c>
      <c r="E82" s="3">
        <v>636.45000000000005</v>
      </c>
      <c r="F82" s="13">
        <f>(Tableau5[[#This Row],[Valeur de reconstitution 2022]]-Tableau5[[#This Row],[Valeur de reconstitution 2021]])/Tableau5[[#This Row],[Valeur de reconstitution 2021]]</f>
        <v>-2.3205488282149276E-2</v>
      </c>
      <c r="G82" s="4">
        <v>655</v>
      </c>
      <c r="H82" s="12">
        <f>(Tableau5[[#This Row],[Valeur de reconstitution 2022]]-Tableau5[[#This Row],[Prix de part Janvier 2023]])/Tableau5[[#This Row],[Prix de part Janvier 2023]]</f>
        <v>-2.8320610687022831E-2</v>
      </c>
    </row>
    <row r="83" spans="1:8" ht="28.5" x14ac:dyDescent="0.45">
      <c r="A83" s="5" t="s">
        <v>129</v>
      </c>
      <c r="B83" s="1" t="s">
        <v>130</v>
      </c>
      <c r="C83" s="1" t="s">
        <v>13</v>
      </c>
      <c r="D83" s="3">
        <v>312.23</v>
      </c>
      <c r="E83" s="3">
        <v>314.52</v>
      </c>
      <c r="F83" s="13">
        <f>(Tableau5[[#This Row],[Valeur de reconstitution 2022]]-Tableau5[[#This Row],[Valeur de reconstitution 2021]])/Tableau5[[#This Row],[Valeur de reconstitution 2021]]</f>
        <v>7.3343368670530174E-3</v>
      </c>
      <c r="G83" s="4">
        <v>300</v>
      </c>
      <c r="H83" s="12">
        <f>(Tableau5[[#This Row],[Valeur de reconstitution 2022]]-Tableau5[[#This Row],[Prix de part Janvier 2023]])/Tableau5[[#This Row],[Prix de part Janvier 2023]]</f>
        <v>4.8399999999999936E-2</v>
      </c>
    </row>
    <row r="84" spans="1:8" ht="28.5" x14ac:dyDescent="0.45">
      <c r="A84" s="9" t="s">
        <v>131</v>
      </c>
      <c r="B84" s="2" t="s">
        <v>69</v>
      </c>
      <c r="C84" s="2" t="s">
        <v>9</v>
      </c>
      <c r="D84" s="10">
        <v>711.45</v>
      </c>
      <c r="E84" s="10">
        <v>709.13</v>
      </c>
      <c r="F84" s="13">
        <f>(Tableau5[[#This Row],[Valeur de reconstitution 2022]]-Tableau5[[#This Row],[Valeur de reconstitution 2021]])/Tableau5[[#This Row],[Valeur de reconstitution 2021]]</f>
        <v>-3.2609459554431793E-3</v>
      </c>
      <c r="G84" s="11">
        <v>670</v>
      </c>
      <c r="H84" s="12">
        <f>(Tableau5[[#This Row],[Valeur de reconstitution 2022]]-Tableau5[[#This Row],[Prix de part Janvier 2023]])/Tableau5[[#This Row],[Prix de part Janvier 2023]]</f>
        <v>5.8402985074626858E-2</v>
      </c>
    </row>
    <row r="86" spans="1:8" x14ac:dyDescent="0.45">
      <c r="D86" s="26" t="s">
        <v>142</v>
      </c>
      <c r="E86" s="26" t="s">
        <v>151</v>
      </c>
      <c r="F86" s="39" t="s">
        <v>137</v>
      </c>
      <c r="G86" s="39" t="s">
        <v>151</v>
      </c>
      <c r="H86" s="39" t="s">
        <v>5</v>
      </c>
    </row>
    <row r="87" spans="1:8" x14ac:dyDescent="0.45">
      <c r="D87" s="17">
        <v>20</v>
      </c>
      <c r="E87" s="27" t="s">
        <v>25</v>
      </c>
      <c r="F87" s="18">
        <v>4.4999999999999997E-3</v>
      </c>
      <c r="G87" s="29" t="s">
        <v>25</v>
      </c>
      <c r="H87" s="18">
        <v>3.0099999999999998E-2</v>
      </c>
    </row>
    <row r="88" spans="1:8" ht="28.5" x14ac:dyDescent="0.45">
      <c r="D88" s="17">
        <v>15</v>
      </c>
      <c r="E88" s="27" t="s">
        <v>13</v>
      </c>
      <c r="F88" s="18">
        <v>-3.3E-3</v>
      </c>
      <c r="G88" s="29" t="s">
        <v>13</v>
      </c>
      <c r="H88" s="18">
        <v>3.2599999999999997E-2</v>
      </c>
    </row>
    <row r="89" spans="1:8" ht="28.5" x14ac:dyDescent="0.45">
      <c r="D89" s="17">
        <v>34</v>
      </c>
      <c r="E89" s="27" t="s">
        <v>138</v>
      </c>
      <c r="F89" s="18">
        <v>-2.4E-2</v>
      </c>
      <c r="G89" s="29" t="s">
        <v>138</v>
      </c>
      <c r="H89" s="18">
        <v>2.07E-2</v>
      </c>
    </row>
    <row r="90" spans="1:8" ht="28.5" x14ac:dyDescent="0.45">
      <c r="D90" s="17">
        <v>6</v>
      </c>
      <c r="E90" s="28" t="s">
        <v>72</v>
      </c>
      <c r="F90" s="18">
        <v>-2.0899999999999998E-2</v>
      </c>
      <c r="G90" s="30" t="s">
        <v>72</v>
      </c>
      <c r="H90" s="18">
        <v>4.0000000000000001E-3</v>
      </c>
    </row>
    <row r="91" spans="1:8" ht="28.5" x14ac:dyDescent="0.45">
      <c r="D91" s="17">
        <v>3</v>
      </c>
      <c r="E91" s="28" t="s">
        <v>86</v>
      </c>
      <c r="F91" s="18">
        <v>1.5E-3</v>
      </c>
      <c r="G91" s="30" t="s">
        <v>86</v>
      </c>
      <c r="H91" s="18">
        <v>6.3799999999999996E-2</v>
      </c>
    </row>
    <row r="92" spans="1:8" ht="28.5" x14ac:dyDescent="0.45">
      <c r="D92" s="17">
        <v>3</v>
      </c>
      <c r="E92" s="28" t="s">
        <v>21</v>
      </c>
      <c r="F92" s="18">
        <v>2.7699999999999999E-2</v>
      </c>
      <c r="G92" s="30" t="s">
        <v>21</v>
      </c>
      <c r="H92" s="18">
        <v>7.7700000000000005E-2</v>
      </c>
    </row>
    <row r="93" spans="1:8" ht="42.75" x14ac:dyDescent="0.45">
      <c r="D93" s="31">
        <v>2</v>
      </c>
      <c r="E93" s="27" t="s">
        <v>16</v>
      </c>
      <c r="F93" s="18">
        <v>-1.04E-2</v>
      </c>
      <c r="G93" s="29" t="s">
        <v>16</v>
      </c>
      <c r="H93" s="18">
        <v>5.6399999999999999E-2</v>
      </c>
    </row>
    <row r="94" spans="1:8" x14ac:dyDescent="0.45">
      <c r="C94" s="25" t="s">
        <v>139</v>
      </c>
      <c r="D94" s="25">
        <f>SUM(D87:D93)</f>
        <v>83</v>
      </c>
      <c r="E94" s="22" t="s">
        <v>139</v>
      </c>
      <c r="F94" s="23">
        <v>-1.04E-2</v>
      </c>
      <c r="G94" s="22" t="s">
        <v>139</v>
      </c>
      <c r="H94" s="23">
        <v>2.8299999999999999E-2</v>
      </c>
    </row>
    <row r="95" spans="1:8" x14ac:dyDescent="0.45">
      <c r="C95" s="35"/>
      <c r="D95" s="35"/>
      <c r="E95" s="20"/>
      <c r="F95" s="37"/>
      <c r="G95" s="20"/>
      <c r="H95" s="36"/>
    </row>
    <row r="96" spans="1:8" x14ac:dyDescent="0.45">
      <c r="C96" s="35"/>
      <c r="D96" s="35"/>
      <c r="E96" s="16"/>
      <c r="F96" s="39" t="s">
        <v>145</v>
      </c>
      <c r="G96" s="16"/>
      <c r="H96" s="39" t="s">
        <v>145</v>
      </c>
    </row>
    <row r="97" spans="3:8" x14ac:dyDescent="0.45">
      <c r="C97" s="35"/>
      <c r="D97" s="35"/>
      <c r="E97" s="29" t="s">
        <v>25</v>
      </c>
      <c r="F97" s="18">
        <f>MEDIAN(F81,F72,F69,F67,F62,F61,F55,F47,F43,F37,F35,F27,F24,F22,F20,F17,F12,F10)</f>
        <v>9.1267722212580503E-4</v>
      </c>
      <c r="G97" s="29" t="s">
        <v>25</v>
      </c>
      <c r="H97" s="18">
        <f>MEDIAN(H10,H12,H17,H20,H22,H24,H27,H35,H37,H43,H47,H55,H61,H62,H67,H69,H77,H81)</f>
        <v>3.4130506607929573E-2</v>
      </c>
    </row>
    <row r="98" spans="3:8" ht="28.5" x14ac:dyDescent="0.45">
      <c r="C98" s="35"/>
      <c r="D98" s="35"/>
      <c r="E98" s="29" t="s">
        <v>13</v>
      </c>
      <c r="F98" s="18">
        <f>MEDIAN(F83,F82,F71,F64,F59,F58,F57,F44,F28,F21,F13,F8,F4)</f>
        <v>-1.0253008051627014E-2</v>
      </c>
      <c r="G98" s="29" t="s">
        <v>13</v>
      </c>
      <c r="H98" s="18">
        <f>MEDIAN(H83,H82,H71,H64,H59,H58,H57,H44,H28,H21,H8,H21,H4)</f>
        <v>5.9500000000000088E-2</v>
      </c>
    </row>
    <row r="99" spans="3:8" ht="28.5" x14ac:dyDescent="0.45">
      <c r="C99" s="35"/>
      <c r="D99" s="35"/>
      <c r="E99" s="29" t="s">
        <v>138</v>
      </c>
      <c r="F99" s="18">
        <f>MEDIAN(F84,F80,F79,F78,F75,F68,F65,F63,F56,F52,F51,F49,F46,F45,F41,F40,F36,F34,F33,F32,F31,F30,F29,F26,F25,F23,F19,F15,F14,F9,F6,F3,F2)</f>
        <v>-2.3376757118583082E-2</v>
      </c>
      <c r="G99" s="29" t="s">
        <v>138</v>
      </c>
      <c r="H99" s="18">
        <f>MEDIAN(H84,H80,H79,H78,H75,H68,H65,H63,H56,H52,H51,H49,H46,H45,H41,H40,H36,H34,H33,H32,H31,H30,H29,H26,H25,H23,H19,H15,H14,H9,H6,H3,H2)</f>
        <v>2.1119617224880323E-2</v>
      </c>
    </row>
    <row r="100" spans="3:8" ht="28.5" x14ac:dyDescent="0.45">
      <c r="C100" s="35"/>
      <c r="D100" s="35"/>
      <c r="E100" s="30" t="s">
        <v>72</v>
      </c>
      <c r="F100" s="18">
        <f>MEDIAN(F76,F73,F70,F66,F50)</f>
        <v>-1.2410251533450685E-2</v>
      </c>
      <c r="G100" s="30" t="s">
        <v>72</v>
      </c>
      <c r="H100" s="18">
        <f>MEDIAN(H50,H66,H70,H73,H76)</f>
        <v>-1.2266009852216793E-2</v>
      </c>
    </row>
    <row r="101" spans="3:8" ht="28.5" x14ac:dyDescent="0.45">
      <c r="C101" s="35"/>
      <c r="D101" s="35"/>
      <c r="E101" s="30" t="s">
        <v>86</v>
      </c>
      <c r="F101" s="18">
        <f>MEDIAN(F48,F60,F74)</f>
        <v>3.0372492836675956E-3</v>
      </c>
      <c r="G101" s="30" t="s">
        <v>86</v>
      </c>
      <c r="H101" s="18">
        <f>MEDIAN(H48,H60,H74)</f>
        <v>7.1851851851851764E-2</v>
      </c>
    </row>
    <row r="102" spans="3:8" ht="28.5" x14ac:dyDescent="0.45">
      <c r="C102" s="35"/>
      <c r="D102" s="35"/>
      <c r="E102" s="30" t="s">
        <v>21</v>
      </c>
      <c r="F102" s="18">
        <f>MEDIAN(F7,F16,F54)</f>
        <v>3.0251222871254348E-2</v>
      </c>
      <c r="G102" s="30" t="s">
        <v>21</v>
      </c>
      <c r="H102" s="18">
        <f>MEDIAN(H7,H16,H54)</f>
        <v>8.4700000000000039E-2</v>
      </c>
    </row>
    <row r="103" spans="3:8" ht="42.75" x14ac:dyDescent="0.45">
      <c r="C103" s="35"/>
      <c r="D103" s="35"/>
      <c r="E103" s="29" t="s">
        <v>16</v>
      </c>
      <c r="F103" s="18">
        <f>MEDIAN(F5,F53)</f>
        <v>-1.0392698847029168E-2</v>
      </c>
      <c r="G103" s="29" t="s">
        <v>16</v>
      </c>
      <c r="H103" s="18">
        <f>MEDIAN(H53,H5)</f>
        <v>5.6368085278203958E-2</v>
      </c>
    </row>
    <row r="104" spans="3:8" x14ac:dyDescent="0.45">
      <c r="C104" s="35"/>
      <c r="D104" s="35"/>
      <c r="E104" s="22" t="s">
        <v>139</v>
      </c>
      <c r="F104" s="23">
        <f>MEDIAN(F2,F3,F4,F5,F6,F7,F8,F9,F10,F12,F13,F14,F15,F16,F17,F19,F20,F21,F22,F24,F23,F25,F26,F27,F28,F29,F30,F31,F32,F33,F34,F35,F36,F37,F40,F41,F43,F44,F45,F46,F47,F48,F49,F50,F51,F52,F53,F54,F55,F56,F57,F58,F59,F60,F61,F62,F63,F64,F65,F66,F67,F68,F69,F70,F71,F72,F73,F74,F75,F76,F78,F79,F80,F81,F82,F83,F84)</f>
        <v>-7.6045627376425855E-3</v>
      </c>
      <c r="G104" s="22" t="s">
        <v>139</v>
      </c>
      <c r="H104" s="23">
        <f>MEDIAN(H2,H3,H4,H5,H6,H7,H8,H9,H10,H12,H13,H14,H15,H16,H17,H19,H20,H22,H23,H24,H25,H26,H27,H28,H29,H30,H31,H32,H33,H34,H35,H36,H37,H40,H41,H43,H44,H45,H46,H47,H48,H49,H50,H51,H52,H53,H54,H55,H56,H57,H58,H59,H60,H61,H62,H63,H64,H65,H66,H67,H68,H69,H70,H71,H73,H74,H75,H76,H77,H78,H79,H80,H81,H82,H83,H84)</f>
        <v>3.7432142857142844E-2</v>
      </c>
    </row>
    <row r="105" spans="3:8" x14ac:dyDescent="0.45">
      <c r="C105" s="35"/>
      <c r="D105" s="35"/>
      <c r="E105" s="20"/>
      <c r="F105" s="36"/>
      <c r="G105" s="20"/>
      <c r="H105" s="36"/>
    </row>
    <row r="106" spans="3:8" x14ac:dyDescent="0.45">
      <c r="C106" s="35"/>
      <c r="D106" s="35"/>
      <c r="E106" s="22" t="s">
        <v>146</v>
      </c>
      <c r="F106" s="23">
        <f>32/78</f>
        <v>0.41025641025641024</v>
      </c>
      <c r="G106" s="22" t="s">
        <v>146</v>
      </c>
      <c r="H106" s="23">
        <f>57/78</f>
        <v>0.73076923076923073</v>
      </c>
    </row>
    <row r="107" spans="3:8" x14ac:dyDescent="0.45">
      <c r="C107" s="35"/>
      <c r="D107" s="35"/>
      <c r="E107" s="22" t="s">
        <v>147</v>
      </c>
      <c r="F107" s="23">
        <f>46/78</f>
        <v>0.58974358974358976</v>
      </c>
      <c r="G107" s="22" t="s">
        <v>147</v>
      </c>
      <c r="H107" s="23">
        <f>21/78</f>
        <v>0.26923076923076922</v>
      </c>
    </row>
    <row r="108" spans="3:8" x14ac:dyDescent="0.45">
      <c r="E108" s="38"/>
      <c r="F108" s="36"/>
      <c r="G108" s="38"/>
    </row>
    <row r="109" spans="3:8" x14ac:dyDescent="0.45">
      <c r="E109" s="22" t="s">
        <v>140</v>
      </c>
      <c r="F109" s="24">
        <f>MAX(F2,F3,F4,F5,F6,F7,F8,F9,F10,F12,F13,F14,F15,F16,F17,F19,F20,F21,F22,F24,F23,F25,F26,F27,F28,F29,F30,F31,F32,F33,F34,F35,F36,F37,F40,F41,F43,F44,F45,F46,F47,F48,F49,F50,F51,F52,F53,F54,F55,F56,F57,F58,F59,F60,F61,F62,F63,F64,F65,F66,F67,F68,F69,F70,F71,F72,F73,F74,F75,F76,F78,F79,F80,F81,F82,F83,F84)</f>
        <v>7.071103437450954E-2</v>
      </c>
      <c r="G109" s="22" t="s">
        <v>140</v>
      </c>
      <c r="H109" s="24">
        <f>MAX(H2,H3,H4,H5,H6,H7,H8,H9,H10,H12,H13,H14,H15,H16,H17,H19,H20,H22,H23,H24,H25,H26,H27,H28,H29,H30,H31,H32,H33,H34,H35,H36,H37,H40,H41,H43,H44,H45,H46,H47,H48,H49,H50,H51,H52,H53,H54,H55,H56,H57,H58,H59,H60,H61,H62,H63,H64,H65,H66,H67,H68,H69,H70,H71,H73,H74,H75,H76,H77,H78,H79,H80,H81,H82,H83,H84)</f>
        <v>0.11713725490196081</v>
      </c>
    </row>
    <row r="110" spans="3:8" x14ac:dyDescent="0.45">
      <c r="E110" s="14"/>
      <c r="F110" s="21"/>
      <c r="G110" s="21"/>
      <c r="H110" s="21"/>
    </row>
    <row r="111" spans="3:8" x14ac:dyDescent="0.45">
      <c r="E111" s="25" t="s">
        <v>141</v>
      </c>
      <c r="F111" s="24">
        <f>MIN(F2,F3,F4,F5,F6,F7,F8,F9,F10,F12,F13,F14,F15,F16,F17,F19,F20,F21,F22,F24,F23,F25,F26,F27,F28,F29,F30,F31,F32,F33,F34,F35,F36,F37,F40,F41,F43,F44,F45,F46,F47,F48,F49,F50,F51,F52,F53,F54,F55,F56,F57,F58,F59,F60,F61,F62,F63,F64,F65,F66,F67,F68,F69,F70,F71,F72,F73,F74,F75,F76,F78,F79,F80,F81,F82,F83,F84)</f>
        <v>-9.0039312272059829E-2</v>
      </c>
      <c r="G111" s="26" t="s">
        <v>141</v>
      </c>
      <c r="H111" s="24">
        <f>MIN(H2,H3,H4,H5,H6,H7,H8,H9,H10,H12,H13,H14,H15,H16,H17,H19,H20,H22,H23,H24,H25,H26,H27,H28,H29,H30,H31,H32,H33,H34,H35,H36,H37,H40,H41,H43,H44,H45,H46,H47,H48,H49,H50,H51,H52,H53,H54,H55,H56,H57,H58,H59,H60,H61,H62,H63,H64,H65,H66,H67,H68,H69,H70,H71,H73,H74,H75,H76,H77,H78,H79,H80,H81,H82,H83,H84)</f>
        <v>-8.3688888888888938E-2</v>
      </c>
    </row>
    <row r="113" spans="5:9" ht="43.5" customHeight="1" x14ac:dyDescent="0.45">
      <c r="E113" s="44" t="s">
        <v>148</v>
      </c>
      <c r="F113" s="45"/>
      <c r="H113" s="44" t="s">
        <v>144</v>
      </c>
      <c r="I113" s="45"/>
    </row>
    <row r="114" spans="5:9" x14ac:dyDescent="0.45">
      <c r="E114" s="15" t="s">
        <v>65</v>
      </c>
      <c r="F114" s="33">
        <v>7.071103437450954E-2</v>
      </c>
      <c r="H114" s="15" t="s">
        <v>126</v>
      </c>
      <c r="I114" s="33">
        <v>0.11713725490196081</v>
      </c>
    </row>
    <row r="115" spans="5:9" x14ac:dyDescent="0.45">
      <c r="E115" s="1" t="s">
        <v>53</v>
      </c>
      <c r="F115" s="34">
        <v>5.8415177691002934E-2</v>
      </c>
      <c r="G115" s="19"/>
      <c r="H115" s="1" t="s">
        <v>97</v>
      </c>
      <c r="I115" s="34">
        <v>0.11175000000000003</v>
      </c>
    </row>
    <row r="116" spans="5:9" x14ac:dyDescent="0.45">
      <c r="E116" s="15" t="s">
        <v>19</v>
      </c>
      <c r="F116" s="33">
        <v>4.2466594993088629E-2</v>
      </c>
      <c r="G116" s="19"/>
      <c r="H116" s="15" t="s">
        <v>91</v>
      </c>
      <c r="I116" s="33">
        <v>0.10906403940886693</v>
      </c>
    </row>
    <row r="117" spans="5:9" x14ac:dyDescent="0.45">
      <c r="E117" s="1" t="s">
        <v>24</v>
      </c>
      <c r="F117" s="34">
        <v>3.2431596846498711E-2</v>
      </c>
      <c r="G117" s="19"/>
      <c r="H117" s="1" t="s">
        <v>125</v>
      </c>
      <c r="I117" s="34">
        <v>0.10824999999999996</v>
      </c>
    </row>
    <row r="118" spans="5:9" x14ac:dyDescent="0.45">
      <c r="E118" s="15" t="s">
        <v>84</v>
      </c>
      <c r="F118" s="33">
        <v>3.0314897555939215E-2</v>
      </c>
      <c r="G118" s="19"/>
      <c r="H118" s="15" t="s">
        <v>51</v>
      </c>
      <c r="I118" s="33">
        <v>9.174999999999997E-2</v>
      </c>
    </row>
    <row r="119" spans="5:9" x14ac:dyDescent="0.45">
      <c r="E119" s="1" t="s">
        <v>35</v>
      </c>
      <c r="F119" s="34">
        <v>3.0251222871254348E-2</v>
      </c>
      <c r="G119" s="19"/>
      <c r="H119" s="1" t="s">
        <v>65</v>
      </c>
      <c r="I119" s="34">
        <v>9.1440000000000049E-2</v>
      </c>
    </row>
    <row r="120" spans="5:9" x14ac:dyDescent="0.45">
      <c r="E120" s="15" t="s">
        <v>51</v>
      </c>
      <c r="F120" s="33">
        <v>2.9758536125259395E-2</v>
      </c>
      <c r="G120" s="19"/>
      <c r="H120" s="42" t="s">
        <v>31</v>
      </c>
      <c r="I120" s="33">
        <v>9.0319999999999942E-2</v>
      </c>
    </row>
    <row r="121" spans="5:9" x14ac:dyDescent="0.45">
      <c r="E121" s="1" t="s">
        <v>79</v>
      </c>
      <c r="F121" s="34">
        <v>2.8259109311740849E-2</v>
      </c>
      <c r="G121" s="19"/>
      <c r="H121" s="1" t="s">
        <v>19</v>
      </c>
      <c r="I121" s="34">
        <v>8.5999999999999993E-2</v>
      </c>
    </row>
    <row r="122" spans="5:9" x14ac:dyDescent="0.45">
      <c r="E122" s="15" t="s">
        <v>81</v>
      </c>
      <c r="F122" s="33">
        <v>2.544172932330821E-2</v>
      </c>
      <c r="G122" s="19"/>
      <c r="H122" s="15" t="s">
        <v>35</v>
      </c>
      <c r="I122" s="33">
        <v>8.4700000000000039E-2</v>
      </c>
    </row>
    <row r="123" spans="5:9" x14ac:dyDescent="0.45">
      <c r="E123" s="1" t="s">
        <v>43</v>
      </c>
      <c r="F123" s="34">
        <v>2.4988579259936038E-2</v>
      </c>
      <c r="G123" s="19"/>
      <c r="H123" s="1" t="s">
        <v>63</v>
      </c>
      <c r="I123" s="34">
        <v>8.2439024390243934E-2</v>
      </c>
    </row>
    <row r="126" spans="5:9" ht="34.5" customHeight="1" x14ac:dyDescent="0.45">
      <c r="E126" s="46" t="s">
        <v>149</v>
      </c>
      <c r="F126" s="47"/>
      <c r="H126" s="46" t="s">
        <v>150</v>
      </c>
      <c r="I126" s="47"/>
    </row>
    <row r="127" spans="5:9" x14ac:dyDescent="0.45">
      <c r="E127" s="15" t="s">
        <v>10</v>
      </c>
      <c r="F127" s="32">
        <v>-9.0039312272059829E-2</v>
      </c>
      <c r="H127" s="15" t="s">
        <v>87</v>
      </c>
      <c r="I127" s="32">
        <v>-8.3688888888888938E-2</v>
      </c>
    </row>
    <row r="128" spans="5:9" x14ac:dyDescent="0.45">
      <c r="E128" s="1" t="s">
        <v>120</v>
      </c>
      <c r="F128" s="13">
        <v>-7.2173398296981106E-2</v>
      </c>
      <c r="H128" s="1" t="s">
        <v>74</v>
      </c>
      <c r="I128" s="13">
        <v>-8.0555555555555561E-2</v>
      </c>
    </row>
    <row r="129" spans="5:9" x14ac:dyDescent="0.45">
      <c r="E129" s="15" t="s">
        <v>89</v>
      </c>
      <c r="F129" s="32">
        <v>-7.1806336006680432E-2</v>
      </c>
      <c r="H129" s="15" t="s">
        <v>106</v>
      </c>
      <c r="I129" s="32">
        <v>-7.9949238578680207E-2</v>
      </c>
    </row>
    <row r="130" spans="5:9" x14ac:dyDescent="0.45">
      <c r="E130" s="1" t="s">
        <v>74</v>
      </c>
      <c r="F130" s="13">
        <v>-6.0050736435576131E-2</v>
      </c>
      <c r="H130" s="1" t="s">
        <v>115</v>
      </c>
      <c r="I130" s="13">
        <v>-6.744080145719486E-2</v>
      </c>
    </row>
    <row r="131" spans="5:9" x14ac:dyDescent="0.45">
      <c r="E131" s="15" t="s">
        <v>87</v>
      </c>
      <c r="F131" s="32">
        <v>-5.9207374113030287E-2</v>
      </c>
      <c r="H131" s="15" t="s">
        <v>73</v>
      </c>
      <c r="I131" s="32">
        <v>-6.4892703862660966E-2</v>
      </c>
    </row>
    <row r="132" spans="5:9" x14ac:dyDescent="0.45">
      <c r="E132" s="1" t="s">
        <v>143</v>
      </c>
      <c r="F132" s="13">
        <v>-5.5277777777777835E-2</v>
      </c>
      <c r="H132" s="1" t="s">
        <v>10</v>
      </c>
      <c r="I132" s="13">
        <v>-6.2829268292682899E-2</v>
      </c>
    </row>
    <row r="133" spans="5:9" x14ac:dyDescent="0.45">
      <c r="E133" s="15" t="s">
        <v>54</v>
      </c>
      <c r="F133" s="32">
        <v>-5.2109920027224775E-2</v>
      </c>
      <c r="H133" s="15" t="s">
        <v>54</v>
      </c>
      <c r="I133" s="32">
        <v>-5.9789029535864929E-2</v>
      </c>
    </row>
    <row r="134" spans="5:9" x14ac:dyDescent="0.45">
      <c r="E134" s="1" t="s">
        <v>105</v>
      </c>
      <c r="F134" s="13">
        <v>-5.172405784175732E-2</v>
      </c>
      <c r="H134" s="1" t="s">
        <v>88</v>
      </c>
      <c r="I134" s="13">
        <v>-5.5633333333333326E-2</v>
      </c>
    </row>
    <row r="135" spans="5:9" x14ac:dyDescent="0.45">
      <c r="E135" s="15" t="s">
        <v>70</v>
      </c>
      <c r="F135" s="32">
        <v>-4.9099999999999998E-2</v>
      </c>
      <c r="H135" s="15" t="s">
        <v>37</v>
      </c>
      <c r="I135" s="32">
        <v>-5.3295880149812694E-2</v>
      </c>
    </row>
    <row r="136" spans="5:9" x14ac:dyDescent="0.45">
      <c r="E136" s="40" t="s">
        <v>48</v>
      </c>
      <c r="F136" s="41">
        <v>-4.6775407779171857E-2</v>
      </c>
      <c r="H136" s="1" t="s">
        <v>127</v>
      </c>
      <c r="I136" s="13">
        <v>-3.4553191489361722E-2</v>
      </c>
    </row>
  </sheetData>
  <mergeCells count="4">
    <mergeCell ref="E113:F113"/>
    <mergeCell ref="E126:F126"/>
    <mergeCell ref="H113:I113"/>
    <mergeCell ref="H126:I126"/>
  </mergeCells>
  <phoneticPr fontId="1" type="noConversion"/>
  <conditionalFormatting sqref="F2:F8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percent" val="0"/>
        <cfvo type="percent" val="100"/>
        <color theme="5" tint="0.39997558519241921"/>
        <color theme="9" tint="0.39997558519241921"/>
      </colorScale>
    </cfRule>
  </conditionalFormatting>
  <conditionalFormatting sqref="H2:H8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percent" val="0"/>
        <cfvo type="percent" val="100"/>
        <color rgb="FFFF7128"/>
        <color rgb="FFFFEF9C"/>
      </colorScale>
    </cfRule>
  </conditionalFormatting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33786</dc:creator>
  <cp:lastModifiedBy>Raphaël Oziel</cp:lastModifiedBy>
  <dcterms:created xsi:type="dcterms:W3CDTF">2023-04-13T07:33:06Z</dcterms:created>
  <dcterms:modified xsi:type="dcterms:W3CDTF">2023-06-19T06:57:22Z</dcterms:modified>
</cp:coreProperties>
</file>